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<sst xmlns="http://schemas.openxmlformats.org/spreadsheetml/2006/main" count="247" uniqueCount="175">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</sst>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dd\.m\.yyyy\ &quot;г.&quot;;@"/>
    <numFmt numFmtId="166" formatCode="000&quot; &quot;000&quot; &quot;000"/>
    <numFmt numFmtId="167" formatCode="0.0"/>
    <numFmt numFmtId="168" formatCode="_-* #,##0.00\ _ë_â_-;\-* #,##0.00\ _ë_â_-;_-* &quot;-&quot;??\ _ë_â_-;_-@_-"/>
    <numFmt numFmtId="169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5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66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67" fontId="19" fillId="33" borderId="19" xfId="0" applyNumberFormat="1" applyFont="1" applyFill="1" applyBorder="1" applyAlignment="1" applyProtection="1">
      <alignment/>
      <protection/>
    </xf>
    <xf numFmtId="167" fontId="19" fillId="33" borderId="20" xfId="0" applyNumberFormat="1" applyFont="1" applyFill="1" applyBorder="1" applyAlignment="1" applyProtection="1">
      <alignment/>
      <protection/>
    </xf>
    <xf numFmtId="167" fontId="19" fillId="33" borderId="0" xfId="0" applyNumberFormat="1" applyFont="1" applyFill="1" applyBorder="1" applyAlignment="1" applyProtection="1">
      <alignment/>
      <protection/>
    </xf>
    <xf numFmtId="167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67" fontId="19" fillId="0" borderId="27" xfId="0" applyNumberFormat="1" applyFont="1" applyFill="1" applyBorder="1" applyAlignment="1" applyProtection="1">
      <alignment horizontal="center" vertical="center" wrapText="1"/>
      <protection/>
    </xf>
    <xf numFmtId="167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67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67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67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67" fontId="26" fillId="0" borderId="0" xfId="0" applyNumberFormat="1" applyFont="1" applyAlignment="1" applyProtection="1">
      <alignment/>
      <protection/>
    </xf>
    <xf numFmtId="167" fontId="26" fillId="33" borderId="0" xfId="0" applyNumberFormat="1" applyFont="1" applyFill="1" applyAlignment="1" applyProtection="1">
      <alignment/>
      <protection/>
    </xf>
    <xf numFmtId="167" fontId="26" fillId="34" borderId="0" xfId="0" applyNumberFormat="1" applyFont="1" applyFill="1" applyBorder="1" applyAlignment="1" applyProtection="1">
      <alignment/>
      <protection/>
    </xf>
    <xf numFmtId="167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69" fontId="19" fillId="38" borderId="108" xfId="0" applyNumberFormat="1" applyFont="1" applyFill="1" applyBorder="1" applyAlignment="1" applyProtection="1">
      <alignment/>
      <protection/>
    </xf>
    <xf numFmtId="169" fontId="26" fillId="32" borderId="109" xfId="0" applyNumberFormat="1" applyFont="1" applyFill="1" applyBorder="1" applyAlignment="1" applyProtection="1">
      <alignment/>
      <protection/>
    </xf>
    <xf numFmtId="169" fontId="26" fillId="32" borderId="110" xfId="0" applyNumberFormat="1" applyFont="1" applyFill="1" applyBorder="1" applyAlignment="1" applyProtection="1">
      <alignment/>
      <protection/>
    </xf>
    <xf numFmtId="169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69" fontId="81" fillId="33" borderId="113" xfId="0" applyNumberFormat="1" applyFont="1" applyFill="1" applyBorder="1" applyAlignment="1" applyProtection="1" quotePrefix="1">
      <alignment/>
      <protection/>
    </xf>
    <xf numFmtId="169" fontId="82" fillId="33" borderId="113" xfId="0" applyNumberFormat="1" applyFont="1" applyFill="1" applyBorder="1" applyAlignment="1" applyProtection="1" quotePrefix="1">
      <alignment/>
      <protection/>
    </xf>
    <xf numFmtId="169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69" fontId="19" fillId="38" borderId="41" xfId="0" applyNumberFormat="1" applyFont="1" applyFill="1" applyBorder="1" applyAlignment="1" applyProtection="1">
      <alignment horizontal="right"/>
      <protection/>
    </xf>
    <xf numFmtId="169" fontId="26" fillId="32" borderId="42" xfId="0" applyNumberFormat="1" applyFont="1" applyFill="1" applyBorder="1" applyAlignment="1" applyProtection="1">
      <alignment horizontal="right"/>
      <protection/>
    </xf>
    <xf numFmtId="169" fontId="26" fillId="32" borderId="43" xfId="0" applyNumberFormat="1" applyFont="1" applyFill="1" applyBorder="1" applyAlignment="1" applyProtection="1">
      <alignment horizontal="right"/>
      <protection/>
    </xf>
    <xf numFmtId="169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67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67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67" fontId="26" fillId="43" borderId="61" xfId="0" applyNumberFormat="1" applyFont="1" applyFill="1" applyBorder="1" applyAlignment="1" applyProtection="1">
      <alignment/>
      <protection/>
    </xf>
    <xf numFmtId="167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67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67" fontId="26" fillId="0" borderId="116" xfId="0" applyNumberFormat="1" applyFont="1" applyBorder="1" applyAlignment="1" applyProtection="1">
      <alignment/>
      <protection/>
    </xf>
    <xf numFmtId="167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69" fontId="81" fillId="33" borderId="20" xfId="0" applyNumberFormat="1" applyFont="1" applyFill="1" applyBorder="1" applyAlignment="1" applyProtection="1" quotePrefix="1">
      <alignment/>
      <protection/>
    </xf>
    <xf numFmtId="169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67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7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19\juni\B1_2019_06_23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43646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2153891</v>
          </cell>
          <cell r="G74">
            <v>392233</v>
          </cell>
          <cell r="H74">
            <v>1347505</v>
          </cell>
          <cell r="I74">
            <v>3803</v>
          </cell>
          <cell r="J74">
            <v>0</v>
          </cell>
        </row>
        <row r="77">
          <cell r="E77">
            <v>384640</v>
          </cell>
          <cell r="G77">
            <v>112489</v>
          </cell>
          <cell r="I77">
            <v>593</v>
          </cell>
        </row>
        <row r="78">
          <cell r="E78">
            <v>422360</v>
          </cell>
          <cell r="G78">
            <v>246846</v>
          </cell>
          <cell r="I78">
            <v>3210</v>
          </cell>
        </row>
        <row r="90">
          <cell r="E90">
            <v>21594400</v>
          </cell>
          <cell r="G90">
            <v>8788426</v>
          </cell>
          <cell r="H90">
            <v>657559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4169000</v>
          </cell>
          <cell r="G108">
            <v>2006594</v>
          </cell>
          <cell r="H108">
            <v>0</v>
          </cell>
          <cell r="I108">
            <v>181</v>
          </cell>
          <cell r="J108">
            <v>966820</v>
          </cell>
        </row>
        <row r="112">
          <cell r="E112">
            <v>-1206000</v>
          </cell>
          <cell r="G112">
            <v>5120</v>
          </cell>
          <cell r="H112">
            <v>-38092</v>
          </cell>
          <cell r="I112">
            <v>-365</v>
          </cell>
          <cell r="J112">
            <v>-969395</v>
          </cell>
        </row>
        <row r="121">
          <cell r="E121">
            <v>-6700000</v>
          </cell>
          <cell r="G121">
            <v>-5195140</v>
          </cell>
          <cell r="H121">
            <v>0</v>
          </cell>
          <cell r="I121">
            <v>-1907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7">
          <cell r="E137">
            <v>34200000</v>
          </cell>
          <cell r="G137">
            <v>28261208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1971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26407762</v>
          </cell>
          <cell r="G187">
            <v>10387438</v>
          </cell>
          <cell r="H187">
            <v>0</v>
          </cell>
          <cell r="I187">
            <v>85190</v>
          </cell>
          <cell r="J187">
            <v>2106041</v>
          </cell>
        </row>
        <row r="190">
          <cell r="E190">
            <v>2706736</v>
          </cell>
          <cell r="G190">
            <v>1402997</v>
          </cell>
          <cell r="H190">
            <v>0</v>
          </cell>
          <cell r="I190">
            <v>20553</v>
          </cell>
          <cell r="J190">
            <v>114304</v>
          </cell>
        </row>
        <row r="196">
          <cell r="E196">
            <v>6856167</v>
          </cell>
          <cell r="G196">
            <v>0</v>
          </cell>
          <cell r="H196">
            <v>0</v>
          </cell>
          <cell r="I196">
            <v>0</v>
          </cell>
          <cell r="J196">
            <v>3337942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25430462</v>
          </cell>
          <cell r="G205">
            <v>7522256</v>
          </cell>
          <cell r="H205">
            <v>-48539</v>
          </cell>
          <cell r="I205">
            <v>599505</v>
          </cell>
          <cell r="J205">
            <v>0</v>
          </cell>
        </row>
        <row r="223">
          <cell r="E223">
            <v>492400</v>
          </cell>
          <cell r="G223">
            <v>176606</v>
          </cell>
          <cell r="H223">
            <v>0</v>
          </cell>
          <cell r="I223">
            <v>11163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5314537</v>
          </cell>
          <cell r="G238">
            <v>3967646</v>
          </cell>
          <cell r="H238">
            <v>1346891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197742088</v>
          </cell>
          <cell r="G265">
            <v>102253022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1366968</v>
          </cell>
          <cell r="G271">
            <v>310008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7114635</v>
          </cell>
          <cell r="G275">
            <v>788821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3942182</v>
          </cell>
          <cell r="G276">
            <v>810074</v>
          </cell>
          <cell r="H276">
            <v>0</v>
          </cell>
          <cell r="I276">
            <v>4238</v>
          </cell>
          <cell r="J276">
            <v>0</v>
          </cell>
        </row>
        <row r="284">
          <cell r="E284">
            <v>205183</v>
          </cell>
          <cell r="G284">
            <v>50912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167773250</v>
          </cell>
          <cell r="G375">
            <v>91995821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12016532</v>
          </cell>
          <cell r="G391">
            <v>16271316</v>
          </cell>
          <cell r="H391">
            <v>0</v>
          </cell>
          <cell r="I391">
            <v>0</v>
          </cell>
          <cell r="J391">
            <v>2575</v>
          </cell>
        </row>
        <row r="396">
          <cell r="E396">
            <v>-40599037</v>
          </cell>
          <cell r="G396">
            <v>-823257</v>
          </cell>
          <cell r="H396">
            <v>0</v>
          </cell>
          <cell r="I396">
            <v>-40573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5992048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0">
          <cell r="E470">
            <v>102000000</v>
          </cell>
          <cell r="G470">
            <v>5000000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80">
          <cell r="E480">
            <v>5418587</v>
          </cell>
          <cell r="H480">
            <v>5419450</v>
          </cell>
        </row>
        <row r="493">
          <cell r="E493">
            <v>-23241503</v>
          </cell>
          <cell r="G493">
            <v>-17822916</v>
          </cell>
          <cell r="H493">
            <v>-5418587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-723849</v>
          </cell>
          <cell r="H524">
            <v>200015</v>
          </cell>
          <cell r="I524">
            <v>-16616</v>
          </cell>
          <cell r="J524">
            <v>-25191</v>
          </cell>
        </row>
        <row r="531">
          <cell r="E531">
            <v>0</v>
          </cell>
          <cell r="G531">
            <v>299920</v>
          </cell>
          <cell r="H531">
            <v>0</v>
          </cell>
          <cell r="I531">
            <v>0</v>
          </cell>
          <cell r="J531">
            <v>-407619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156202</v>
          </cell>
          <cell r="H544">
            <v>45</v>
          </cell>
          <cell r="I544">
            <v>-473</v>
          </cell>
          <cell r="J544">
            <v>-951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473675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-674997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-66850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-73698</v>
          </cell>
          <cell r="J578">
            <v>0</v>
          </cell>
        </row>
        <row r="579">
          <cell r="G579">
            <v>-740996</v>
          </cell>
          <cell r="I579">
            <v>0</v>
          </cell>
        </row>
        <row r="580">
          <cell r="G580">
            <v>0</v>
          </cell>
          <cell r="H580">
            <v>36287</v>
          </cell>
          <cell r="I580">
            <v>-4517</v>
          </cell>
          <cell r="J580">
            <v>0</v>
          </cell>
        </row>
        <row r="581">
          <cell r="G581">
            <v>0</v>
          </cell>
          <cell r="H581">
            <v>22015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H584">
            <v>-7732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-200902</v>
          </cell>
          <cell r="H591">
            <v>-720762</v>
          </cell>
          <cell r="I591">
            <v>921664</v>
          </cell>
          <cell r="J591">
            <v>0</v>
          </cell>
        </row>
        <row r="594">
          <cell r="E594">
            <v>0</v>
          </cell>
          <cell r="G594">
            <v>338945</v>
          </cell>
          <cell r="H594">
            <v>-720762</v>
          </cell>
          <cell r="I594">
            <v>381817</v>
          </cell>
          <cell r="J594">
            <v>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E114" sqref="E114:F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43646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0</v>
      </c>
      <c r="F15" s="45" t="str">
        <f>'[1]OTCHET'!F15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54211291</v>
      </c>
      <c r="F22" s="110">
        <f t="shared" si="0"/>
        <v>36226521</v>
      </c>
      <c r="G22" s="111">
        <f t="shared" si="0"/>
        <v>34258441</v>
      </c>
      <c r="H22" s="112">
        <f t="shared" si="0"/>
        <v>1968943</v>
      </c>
      <c r="I22" s="112">
        <f t="shared" si="0"/>
        <v>1712</v>
      </c>
      <c r="J22" s="113">
        <f t="shared" si="0"/>
        <v>-2575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54211291</v>
      </c>
      <c r="F25" s="135">
        <f>+F26+F30+F31+F32+F33</f>
        <v>36224550</v>
      </c>
      <c r="G25" s="136">
        <f aca="true" t="shared" si="2" ref="G25:M25">+G26+G30+G31+G32+G33</f>
        <v>34258441</v>
      </c>
      <c r="H25" s="137">
        <f>+H26+H30+H31+H32+H33</f>
        <v>1966972</v>
      </c>
      <c r="I25" s="137">
        <f>+I26+I30+I31+I32+I33</f>
        <v>1712</v>
      </c>
      <c r="J25" s="138">
        <f>+J26+J30+J31+J32+J33</f>
        <v>-2575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2153891</v>
      </c>
      <c r="F26" s="141">
        <f t="shared" si="1"/>
        <v>1743541</v>
      </c>
      <c r="G26" s="142">
        <f>'[1]OTCHET'!G74</f>
        <v>392233</v>
      </c>
      <c r="H26" s="143">
        <f>'[1]OTCHET'!H74</f>
        <v>1347505</v>
      </c>
      <c r="I26" s="143">
        <f>'[1]OTCHET'!I74</f>
        <v>3803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384640</v>
      </c>
      <c r="F28" s="156">
        <f t="shared" si="1"/>
        <v>113082</v>
      </c>
      <c r="G28" s="157">
        <f>'[1]OTCHET'!G77</f>
        <v>112489</v>
      </c>
      <c r="H28" s="158">
        <f>'[1]OTCHET'!H77</f>
        <v>0</v>
      </c>
      <c r="I28" s="158">
        <f>'[1]OTCHET'!I77</f>
        <v>593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422360</v>
      </c>
      <c r="F29" s="164">
        <f t="shared" si="1"/>
        <v>250056</v>
      </c>
      <c r="G29" s="165">
        <f>+'[1]OTCHET'!G78+'[1]OTCHET'!G79</f>
        <v>246846</v>
      </c>
      <c r="H29" s="166">
        <f>+'[1]OTCHET'!H78+'[1]OTCHET'!H79</f>
        <v>0</v>
      </c>
      <c r="I29" s="166">
        <f>+'[1]OTCHET'!I78+'[1]OTCHET'!I79</f>
        <v>3210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21594400</v>
      </c>
      <c r="F30" s="170">
        <f t="shared" si="1"/>
        <v>9445985</v>
      </c>
      <c r="G30" s="171">
        <f>'[1]OTCHET'!G90+'[1]OTCHET'!G93+'[1]OTCHET'!G94</f>
        <v>8788426</v>
      </c>
      <c r="H30" s="172">
        <f>'[1]OTCHET'!H90+'[1]OTCHET'!H93+'[1]OTCHET'!H94</f>
        <v>657559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4169000</v>
      </c>
      <c r="F31" s="176">
        <f t="shared" si="1"/>
        <v>2973595</v>
      </c>
      <c r="G31" s="177">
        <f>'[1]OTCHET'!G108</f>
        <v>2006594</v>
      </c>
      <c r="H31" s="178">
        <f>'[1]OTCHET'!H108</f>
        <v>0</v>
      </c>
      <c r="I31" s="178">
        <f>'[1]OTCHET'!I108</f>
        <v>181</v>
      </c>
      <c r="J31" s="179">
        <f>'[1]OTCHET'!J108</f>
        <v>966820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26294000</v>
      </c>
      <c r="F32" s="176">
        <f t="shared" si="1"/>
        <v>22061429</v>
      </c>
      <c r="G32" s="177">
        <f>'[1]OTCHET'!G112+'[1]OTCHET'!G121+'[1]OTCHET'!G137+'[1]OTCHET'!G138</f>
        <v>23071188</v>
      </c>
      <c r="H32" s="178">
        <f>'[1]OTCHET'!H112+'[1]OTCHET'!H121+'[1]OTCHET'!H137+'[1]OTCHET'!H138</f>
        <v>-38092</v>
      </c>
      <c r="I32" s="178">
        <f>'[1]OTCHET'!I112+'[1]OTCHET'!I121+'[1]OTCHET'!I137+'[1]OTCHET'!I138</f>
        <v>-2272</v>
      </c>
      <c r="J32" s="179">
        <f>'[1]OTCHET'!J112+'[1]OTCHET'!J121+'[1]OTCHET'!J137+'[1]OTCHET'!J138</f>
        <v>-969395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1971</v>
      </c>
      <c r="G37" s="208">
        <f>'[1]OTCHET'!G142+'[1]OTCHET'!G151+'[1]OTCHET'!G160</f>
        <v>0</v>
      </c>
      <c r="H37" s="209">
        <f>'[1]OTCHET'!H142+'[1]OTCHET'!H151+'[1]OTCHET'!H160</f>
        <v>1971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277579120</v>
      </c>
      <c r="F38" s="217">
        <f t="shared" si="3"/>
        <v>135247068</v>
      </c>
      <c r="G38" s="218">
        <f t="shared" si="3"/>
        <v>127669780</v>
      </c>
      <c r="H38" s="219">
        <f t="shared" si="3"/>
        <v>1298352</v>
      </c>
      <c r="I38" s="219">
        <f t="shared" si="3"/>
        <v>720649</v>
      </c>
      <c r="J38" s="220">
        <f t="shared" si="3"/>
        <v>5558287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35970665</v>
      </c>
      <c r="F39" s="229">
        <f t="shared" si="4"/>
        <v>17454465</v>
      </c>
      <c r="G39" s="230">
        <f t="shared" si="4"/>
        <v>11790435</v>
      </c>
      <c r="H39" s="231">
        <f t="shared" si="4"/>
        <v>0</v>
      </c>
      <c r="I39" s="231">
        <f t="shared" si="4"/>
        <v>105743</v>
      </c>
      <c r="J39" s="232">
        <f t="shared" si="4"/>
        <v>5558287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26407762</v>
      </c>
      <c r="F40" s="237">
        <f t="shared" si="1"/>
        <v>12578669</v>
      </c>
      <c r="G40" s="238">
        <f>'[1]OTCHET'!G187</f>
        <v>10387438</v>
      </c>
      <c r="H40" s="239">
        <f>'[1]OTCHET'!H187</f>
        <v>0</v>
      </c>
      <c r="I40" s="239">
        <f>'[1]OTCHET'!I187</f>
        <v>85190</v>
      </c>
      <c r="J40" s="240">
        <f>'[1]OTCHET'!J187</f>
        <v>2106041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2706736</v>
      </c>
      <c r="F41" s="245">
        <f t="shared" si="1"/>
        <v>1537854</v>
      </c>
      <c r="G41" s="246">
        <f>'[1]OTCHET'!G190</f>
        <v>1402997</v>
      </c>
      <c r="H41" s="247">
        <f>'[1]OTCHET'!H190</f>
        <v>0</v>
      </c>
      <c r="I41" s="247">
        <f>'[1]OTCHET'!I190</f>
        <v>20553</v>
      </c>
      <c r="J41" s="248">
        <f>'[1]OTCHET'!J190</f>
        <v>114304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6856167</v>
      </c>
      <c r="F42" s="252">
        <f t="shared" si="1"/>
        <v>3337942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3337942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27289830</v>
      </c>
      <c r="F43" s="258">
        <f t="shared" si="1"/>
        <v>8570999</v>
      </c>
      <c r="G43" s="259">
        <f>+'[1]OTCHET'!G205+'[1]OTCHET'!G223+'[1]OTCHET'!G271</f>
        <v>8008870</v>
      </c>
      <c r="H43" s="260">
        <f>+'[1]OTCHET'!H205+'[1]OTCHET'!H223+'[1]OTCHET'!H271</f>
        <v>-48539</v>
      </c>
      <c r="I43" s="260">
        <f>+'[1]OTCHET'!I205+'[1]OTCHET'!I223+'[1]OTCHET'!I271</f>
        <v>610668</v>
      </c>
      <c r="J43" s="261">
        <f>+'[1]OTCHET'!J205+'[1]OTCHET'!J223+'[1]OTCHET'!J271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5314537</v>
      </c>
      <c r="F44" s="128">
        <f t="shared" si="1"/>
        <v>5314537</v>
      </c>
      <c r="G44" s="129">
        <f>+'[1]OTCHET'!G227+'[1]OTCHET'!G233+'[1]OTCHET'!G236+'[1]OTCHET'!G237+'[1]OTCHET'!G238+'[1]OTCHET'!G239+'[1]OTCHET'!G240</f>
        <v>3967646</v>
      </c>
      <c r="H44" s="130">
        <f>+'[1]OTCHET'!H227+'[1]OTCHET'!H233+'[1]OTCHET'!H236+'[1]OTCHET'!H237+'[1]OTCHET'!H238+'[1]OTCHET'!H239+'[1]OTCHET'!H240</f>
        <v>1346891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5314537</v>
      </c>
      <c r="F45" s="264">
        <f t="shared" si="1"/>
        <v>5314537</v>
      </c>
      <c r="G45" s="265">
        <f>+'[1]OTCHET'!G236+'[1]OTCHET'!G237+'[1]OTCHET'!G238+'[1]OTCHET'!G239+'[1]OTCHET'!G243+'[1]OTCHET'!G244+'[1]OTCHET'!G248</f>
        <v>3967646</v>
      </c>
      <c r="H45" s="266">
        <f>+'[1]OTCHET'!H236+'[1]OTCHET'!H237+'[1]OTCHET'!H238+'[1]OTCHET'!H239+'[1]OTCHET'!H243+'[1]OTCHET'!H244+'[1]OTCHET'!H248</f>
        <v>1346891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197742088</v>
      </c>
      <c r="F48" s="176">
        <f t="shared" si="1"/>
        <v>102253022</v>
      </c>
      <c r="G48" s="171">
        <f>+'[1]OTCHET'!G265+'[1]OTCHET'!G269+'[1]OTCHET'!G270</f>
        <v>102253022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11262000</v>
      </c>
      <c r="F49" s="176">
        <f t="shared" si="1"/>
        <v>1654045</v>
      </c>
      <c r="G49" s="177">
        <f>'[1]OTCHET'!G275+'[1]OTCHET'!G276+'[1]OTCHET'!G284+'[1]OTCHET'!G287</f>
        <v>1649807</v>
      </c>
      <c r="H49" s="178">
        <f>'[1]OTCHET'!H275+'[1]OTCHET'!H276+'[1]OTCHET'!H284+'[1]OTCHET'!H287</f>
        <v>0</v>
      </c>
      <c r="I49" s="178">
        <f>'[1]OTCHET'!I275+'[1]OTCHET'!I276+'[1]OTCHET'!I284+'[1]OTCHET'!I287</f>
        <v>4238</v>
      </c>
      <c r="J49" s="179">
        <f>'[1]OTCHET'!J275+'[1]OTCHET'!J276+'[1]OTCHET'!J284+'[1]OTCHET'!J287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139190745</v>
      </c>
      <c r="F56" s="301">
        <f t="shared" si="5"/>
        <v>113397930</v>
      </c>
      <c r="G56" s="302">
        <f t="shared" si="5"/>
        <v>107443880</v>
      </c>
      <c r="H56" s="303">
        <f t="shared" si="5"/>
        <v>0</v>
      </c>
      <c r="I56" s="304">
        <f t="shared" si="5"/>
        <v>-40573</v>
      </c>
      <c r="J56" s="305">
        <f t="shared" si="5"/>
        <v>5994623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167773250</v>
      </c>
      <c r="F57" s="307">
        <f t="shared" si="1"/>
        <v>91995821</v>
      </c>
      <c r="G57" s="308">
        <f>+'[1]OTCHET'!G361+'[1]OTCHET'!G375+'[1]OTCHET'!G388</f>
        <v>91995821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-28582505</v>
      </c>
      <c r="F58" s="312">
        <f t="shared" si="1"/>
        <v>15410061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15448059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-40573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2575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5992048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5992048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-84177084</v>
      </c>
      <c r="F64" s="344">
        <f t="shared" si="6"/>
        <v>14377383</v>
      </c>
      <c r="G64" s="345">
        <f t="shared" si="6"/>
        <v>14032541</v>
      </c>
      <c r="H64" s="346">
        <f t="shared" si="6"/>
        <v>670591</v>
      </c>
      <c r="I64" s="346">
        <f t="shared" si="6"/>
        <v>-759510</v>
      </c>
      <c r="J64" s="347">
        <f t="shared" si="6"/>
        <v>433761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84177084</v>
      </c>
      <c r="F66" s="356">
        <f>SUM(+F68+F76+F77+F84+F85+F86+F89+F90+F91+F92+F93+F94+F95)</f>
        <v>-14377383</v>
      </c>
      <c r="G66" s="357">
        <f aca="true" t="shared" si="8" ref="G66:L66">SUM(+G68+G76+G77+G84+G85+G86+G89+G90+G91+G92+G93+G94+G95)</f>
        <v>-14032541</v>
      </c>
      <c r="H66" s="358">
        <f>SUM(+H68+H76+H77+H84+H85+H86+H89+H90+H91+H92+H93+H94+H95)</f>
        <v>-670591</v>
      </c>
      <c r="I66" s="358">
        <f>SUM(+I68+I76+I77+I84+I85+I86+I89+I90+I91+I92+I93+I94+I95)</f>
        <v>759510</v>
      </c>
      <c r="J66" s="359">
        <f>SUM(+J68+J76+J77+J84+J85+J86+J89+J90+J91+J92+J93+J94+J95)</f>
        <v>-433761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-23241503</v>
      </c>
      <c r="F68" s="317">
        <f>SUM(F69:F75)</f>
        <v>-23227220</v>
      </c>
      <c r="G68" s="318">
        <f aca="true" t="shared" si="9" ref="G68:M68">SUM(G69:G75)</f>
        <v>-17822916</v>
      </c>
      <c r="H68" s="319">
        <f>SUM(H69:H75)</f>
        <v>-5404304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-23241503</v>
      </c>
      <c r="F70" s="383">
        <f t="shared" si="1"/>
        <v>-23241503</v>
      </c>
      <c r="G70" s="384">
        <f>+'[1]OTCHET'!G484+'[1]OTCHET'!G485+'[1]OTCHET'!G488+'[1]OTCHET'!G489+'[1]OTCHET'!G492+'[1]OTCHET'!G493+'[1]OTCHET'!G494+'[1]OTCHET'!G496</f>
        <v>-17822916</v>
      </c>
      <c r="H70" s="385">
        <f>+'[1]OTCHET'!H484+'[1]OTCHET'!H485+'[1]OTCHET'!H488+'[1]OTCHET'!H489+'[1]OTCHET'!H492+'[1]OTCHET'!H493+'[1]OTCHET'!H494+'[1]OTCHET'!H496</f>
        <v>-5418587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22015</v>
      </c>
      <c r="G74" s="384">
        <f>+'[1]OTCHET'!G581+'[1]OTCHET'!G582</f>
        <v>0</v>
      </c>
      <c r="H74" s="385">
        <f>+'[1]OTCHET'!H581+'[1]OTCHET'!H582</f>
        <v>22015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-7732</v>
      </c>
      <c r="G75" s="391">
        <f>+'[1]OTCHET'!G583+'[1]OTCHET'!G584+'[1]OTCHET'!G585</f>
        <v>0</v>
      </c>
      <c r="H75" s="392">
        <f>+'[1]OTCHET'!H583+'[1]OTCHET'!H584+'[1]OTCHET'!H585</f>
        <v>-7732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107418587</v>
      </c>
      <c r="F77" s="317">
        <f>SUM(F78:F83)</f>
        <v>10419450</v>
      </c>
      <c r="G77" s="318">
        <f aca="true" t="shared" si="10" ref="G77:M77">SUM(G78:G83)</f>
        <v>5000000</v>
      </c>
      <c r="H77" s="319">
        <f>SUM(H78:H83)</f>
        <v>5419450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102000000</v>
      </c>
      <c r="F79" s="383">
        <f t="shared" si="1"/>
        <v>5000000</v>
      </c>
      <c r="G79" s="384">
        <f>+'[1]OTCHET'!G467+'[1]OTCHET'!G470</f>
        <v>5000000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5418587</v>
      </c>
      <c r="F83" s="390">
        <f t="shared" si="1"/>
        <v>5419450</v>
      </c>
      <c r="G83" s="391">
        <f>+'[1]OTCHET'!G480</f>
        <v>0</v>
      </c>
      <c r="H83" s="392">
        <f>+'[1]OTCHET'!H480</f>
        <v>5419450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-410818</v>
      </c>
      <c r="G86" s="318">
        <f aca="true" t="shared" si="11" ref="G86:M86">+G87+G88</f>
        <v>-567647</v>
      </c>
      <c r="H86" s="319">
        <f>+H87+H88</f>
        <v>200060</v>
      </c>
      <c r="I86" s="319">
        <f>+I87+I88</f>
        <v>-17089</v>
      </c>
      <c r="J86" s="320">
        <f>+J87+J88</f>
        <v>-26142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-410818</v>
      </c>
      <c r="G88" s="391">
        <f>+'[1]OTCHET'!G521+'[1]OTCHET'!G524+'[1]OTCHET'!G544</f>
        <v>-567647</v>
      </c>
      <c r="H88" s="392">
        <f>+'[1]OTCHET'!H521+'[1]OTCHET'!H524+'[1]OTCHET'!H544</f>
        <v>200060</v>
      </c>
      <c r="I88" s="392">
        <f>+'[1]OTCHET'!I521+'[1]OTCHET'!I524+'[1]OTCHET'!I544</f>
        <v>-17089</v>
      </c>
      <c r="J88" s="393">
        <f>+'[1]OTCHET'!J521+'[1]OTCHET'!J524+'[1]OTCHET'!J544</f>
        <v>-26142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-107699</v>
      </c>
      <c r="G89" s="308">
        <f>'[1]OTCHET'!G531</f>
        <v>299920</v>
      </c>
      <c r="H89" s="309">
        <f>'[1]OTCHET'!H531</f>
        <v>0</v>
      </c>
      <c r="I89" s="309">
        <f>'[1]OTCHET'!I531</f>
        <v>0</v>
      </c>
      <c r="J89" s="310">
        <f>'[1]OTCHET'!J531</f>
        <v>-407619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473675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473675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-1556541</v>
      </c>
      <c r="G91" s="177">
        <f>+'[1]OTCHET'!G573+'[1]OTCHET'!G574+'[1]OTCHET'!G575+'[1]OTCHET'!G576+'[1]OTCHET'!G577+'[1]OTCHET'!G578+'[1]OTCHET'!G579</f>
        <v>-740996</v>
      </c>
      <c r="H91" s="178">
        <f>+'[1]OTCHET'!H573+'[1]OTCHET'!H574+'[1]OTCHET'!H575+'[1]OTCHET'!H576+'[1]OTCHET'!H577+'[1]OTCHET'!H578+'[1]OTCHET'!H579</f>
        <v>-674997</v>
      </c>
      <c r="I91" s="178">
        <f>+'[1]OTCHET'!I573+'[1]OTCHET'!I574+'[1]OTCHET'!I575+'[1]OTCHET'!I576+'[1]OTCHET'!I577+'[1]OTCHET'!I578+'[1]OTCHET'!I579</f>
        <v>-140548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31770</v>
      </c>
      <c r="G92" s="177">
        <f>+'[1]OTCHET'!G580</f>
        <v>0</v>
      </c>
      <c r="H92" s="178">
        <f>+'[1]OTCHET'!H580</f>
        <v>36287</v>
      </c>
      <c r="I92" s="178">
        <f>+'[1]OTCHET'!I580</f>
        <v>-4517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-200902</v>
      </c>
      <c r="H95" s="130">
        <f>'[1]OTCHET'!H591</f>
        <v>-720762</v>
      </c>
      <c r="I95" s="130">
        <f>'[1]OTCHET'!I591</f>
        <v>921664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338945</v>
      </c>
      <c r="H96" s="406">
        <f>+'[1]OTCHET'!H594</f>
        <v>-720762</v>
      </c>
      <c r="I96" s="406">
        <f>+'[1]OTCHET'!I594</f>
        <v>381817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/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17" dxfId="17" operator="notEqual" stopIfTrue="1">
      <formula>0</formula>
    </cfRule>
  </conditionalFormatting>
  <conditionalFormatting sqref="E105:J105">
    <cfRule type="cellIs" priority="16" dxfId="17" operator="notEqual" stopIfTrue="1">
      <formula>0</formula>
    </cfRule>
  </conditionalFormatting>
  <conditionalFormatting sqref="G107:H107 B107">
    <cfRule type="cellIs" priority="15" dxfId="18" operator="equal" stopIfTrue="1">
      <formula>0</formula>
    </cfRule>
  </conditionalFormatting>
  <conditionalFormatting sqref="I114 E110">
    <cfRule type="cellIs" priority="14" dxfId="19" operator="equal" stopIfTrue="1">
      <formula>0</formula>
    </cfRule>
  </conditionalFormatting>
  <conditionalFormatting sqref="J107">
    <cfRule type="cellIs" priority="13" dxfId="20" operator="equal" stopIfTrue="1">
      <formula>0</formula>
    </cfRule>
  </conditionalFormatting>
  <conditionalFormatting sqref="E114:F114">
    <cfRule type="cellIs" priority="12" dxfId="19" operator="equal" stopIfTrue="1">
      <formula>0</formula>
    </cfRule>
  </conditionalFormatting>
  <conditionalFormatting sqref="F15">
    <cfRule type="cellIs" priority="7" dxfId="21" operator="equal" stopIfTrue="1">
      <formula>"Чужди средства"</formula>
    </cfRule>
    <cfRule type="cellIs" priority="8" dxfId="22" operator="equal" stopIfTrue="1">
      <formula>"СЕС - ДМП"</formula>
    </cfRule>
    <cfRule type="cellIs" priority="9" dxfId="23" operator="equal" stopIfTrue="1">
      <formula>"СЕС - РА"</formula>
    </cfRule>
    <cfRule type="cellIs" priority="10" dxfId="24" operator="equal" stopIfTrue="1">
      <formula>"СЕС - ДЕС"</formula>
    </cfRule>
    <cfRule type="cellIs" priority="11" dxfId="25" operator="equal" stopIfTrue="1">
      <formula>"СЕС - КСФ"</formula>
    </cfRule>
  </conditionalFormatting>
  <conditionalFormatting sqref="B105">
    <cfRule type="cellIs" priority="6" dxfId="26" operator="notEqual" stopIfTrue="1">
      <formula>0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2019-07-11T06:50:47Z</dcterms:modified>
  <cp:category/>
  <cp:version/>
  <cp:contentType/>
  <cp:contentStatus/>
</cp:coreProperties>
</file>