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0-Leva" sheetId="2" r:id="rId2"/>
    <sheet name="Cash-Flow-2020" sheetId="3" r:id="rId3"/>
  </sheets>
  <definedNames>
    <definedName name="_xlfn.SINGLE" hidden="1">#NAME?</definedName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'Cash-Flow-2020-Leva'!$B$1:$P$168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<sst xmlns="http://schemas.openxmlformats.org/spreadsheetml/2006/main" count="671" uniqueCount="456">
  <si>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</si>
  <si>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</si>
  <si>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</si>
  <si>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</si>
  <si>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</si>
  <si>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</si>
  <si>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</si>
  <si>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</si>
  <si>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</si>
  <si>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</si>
  <si>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</si>
  <si>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</si>
  <si>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</si>
  <si>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</si>
  <si>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</si>
  <si>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</si>
  <si>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</si>
  <si>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</si>
  <si>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</si>
  <si>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</si>
  <si>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</si>
  <si>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</si>
  <si>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</si>
  <si>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</si>
  <si>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</si>
  <si>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</si>
  <si>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</si>
  <si>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</si>
  <si>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</si>
  <si>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</si>
  <si>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</si>
  <si>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</si>
  <si>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</si>
  <si>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</si>
  <si>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</si>
  <si>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</si>
  <si>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</si>
  <si>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</si>
  <si>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</si>
  <si>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</si>
  <si>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</si>
  <si>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</si>
  <si>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</si>
  <si>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</si>
  <si>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</si>
  <si>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</si>
  <si>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</si>
  <si>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</si>
  <si>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</si>
  <si>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</si>
  <si>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</si>
  <si>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</si>
  <si>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</si>
  <si>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</si>
  <si>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</si>
  <si>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</si>
  <si>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</si>
  <si>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</si>
  <si>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</si>
  <si>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</si>
  <si>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</si>
  <si>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</si>
  <si>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</si>
  <si>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</si>
  <si>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</si>
  <si>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</si>
  <si>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</si>
  <si>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</si>
  <si>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</si>
  <si>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</si>
  <si>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</si>
  <si>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</si>
  <si>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</si>
  <si>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</si>
  <si>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</si>
  <si>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</si>
  <si>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</si>
  <si>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</si>
  <si>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</si>
  <si>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</si>
  <si>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</si>
  <si>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</si>
  <si>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</si>
  <si>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</si>
  <si>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</si>
  <si>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</si>
  <si>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</si>
  <si>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</si>
  <si>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</si>
  <si>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</si>
  <si>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</si>
  <si>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</si>
  <si>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</si>
  <si>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</si>
  <si>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</si>
  <si>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</si>
  <si>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</si>
  <si>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</si>
  <si>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</si>
  <si>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</si>
  <si>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</si>
  <si>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</si>
  <si>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</si>
  <si>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</si>
  <si>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</si>
  <si>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</si>
  <si>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</si>
  <si>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</si>
  <si>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</si>
  <si>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</si>
  <si>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</si>
  <si>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</si>
  <si>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</si>
  <si>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</si>
  <si>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</si>
  <si>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</si>
  <si>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</si>
  <si>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</si>
  <si>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</si>
  <si>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</si>
  <si>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</si>
  <si>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</si>
  <si>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</si>
  <si>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</si>
  <si>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</si>
  <si>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</si>
  <si>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</si>
  <si>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</si>
  <si>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</si>
  <si>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</si>
  <si>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</si>
  <si>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</si>
  <si>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</si>
  <si>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</si>
  <si>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</si>
  <si>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</si>
  <si>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</si>
  <si>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</si>
  <si>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</si>
  <si>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</si>
  <si>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</si>
  <si>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</si>
  <si>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</si>
  <si>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</si>
  <si>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</si>
  <si>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</si>
  <si>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</si>
  <si>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</si>
  <si>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</si>
  <si>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</si>
  <si>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</si>
  <si>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</si>
  <si>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</si>
  <si>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</si>
  <si>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</si>
  <si>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</si>
  <si>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</si>
  <si>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</si>
  <si>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</si>
  <si>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</si>
  <si>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</si>
  <si>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</si>
  <si>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</si>
  <si>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</si>
  <si>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</si>
  <si>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</si>
  <si>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</si>
  <si>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</si>
  <si>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</si>
  <si>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</si>
  <si>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</si>
  <si>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</si>
  <si>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</si>
  <si>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</si>
  <si>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</si>
  <si>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</si>
  <si>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</si>
  <si>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</si>
  <si>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</si>
  <si>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</si>
  <si>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</si>
  <si>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</si>
  <si>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</si>
  <si>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</si>
  <si>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</si>
  <si>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</si>
  <si>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</si>
  <si>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</si>
  <si>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</si>
  <si>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</si>
  <si>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</si>
  <si>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</si>
  <si>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</si>
  <si>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</si>
  <si>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</si>
  <si>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</si>
  <si>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</si>
  <si>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</si>
  <si>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</si>
  <si>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</si>
  <si>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</si>
  <si>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</si>
  <si>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</si>
  <si>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</si>
  <si>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</si>
  <si>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</si>
  <si>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</si>
  <si>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</si>
  <si>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</si>
  <si>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</si>
  <si>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</si>
  <si>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</si>
  <si>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</si>
  <si>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</si>
  <si>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</si>
  <si>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</si>
  <si>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</si>
  <si>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</si>
  <si>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</si>
  <si>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</si>
  <si>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</si>
  <si>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</si>
  <si>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</si>
  <si>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</si>
  <si>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</si>
  <si>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</si>
  <si>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</si>
  <si>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</si>
  <si>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</si>
  <si>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</si>
  <si>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</si>
  <si>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</si>
  <si>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</si>
  <si>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</si>
  <si>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</si>
  <si>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</si>
  <si>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</si>
  <si>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</si>
  <si>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</si>
  <si>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</si>
  <si>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</si>
  <si>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</si>
  <si>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</si>
  <si>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</si>
  <si>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</si>
  <si>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</si>
  <si>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</si>
  <si>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</si>
  <si>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</si>
  <si>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</si>
  <si>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</si>
  <si>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</si>
  <si>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</si>
  <si>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</si>
  <si>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</si>
  <si>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</si>
  <si>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</si>
  <si>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</si>
  <si>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</si>
  <si>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</si>
  <si>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</si>
  <si>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</si>
  <si>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</si>
  <si>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</si>
  <si>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</si>
  <si>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</si>
  <si>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</si>
  <si>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</si>
  <si>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</si>
  <si>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</si>
  <si>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</si>
  <si>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</si>
  <si>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</si>
  <si>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</si>
  <si>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</si>
  <si>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</si>
  <si>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</si>
  <si>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</si>
  <si>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</si>
  <si>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</si>
  <si>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</si>
  <si>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</si>
  <si>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</si>
  <si>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</si>
  <si>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</si>
  <si>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</si>
  <si>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</si>
  <si>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</si>
  <si>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</si>
  <si>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</si>
  <si>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</si>
  <si>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</si>
  <si>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</si>
  <si>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</si>
  <si>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</si>
  <si>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</si>
  <si>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</si>
  <si>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</si>
  <si>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</si>
  <si>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</si>
  <si>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</si>
  <si>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</si>
  <si>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</si>
  <si>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</si>
  <si>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</si>
  <si>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</si>
  <si>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</si>
  <si>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</si>
  <si>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</si>
  <si>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</si>
  <si>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</si>
  <si>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</si>
  <si>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</si>
  <si>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</si>
  <si>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</si>
  <si>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</si>
  <si>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</si>
  <si>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</si>
  <si>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</si>
  <si>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</si>
  <si>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</si>
  <si>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</si>
  <si>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</si>
  <si>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</si>
  <si>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</si>
  <si>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</si>
  <si>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</si>
  <si>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</si>
  <si>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</si>
  <si>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</si>
  <si>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</si>
  <si>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</si>
  <si>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</si>
  <si>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</si>
  <si>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</si>
  <si>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</si>
  <si>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</si>
  <si>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</si>
  <si>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</si>
  <si>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</si>
  <si>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</si>
  <si>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</si>
  <si>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</si>
  <si>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</si>
  <si>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</si>
  <si>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</si>
  <si>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</si>
  <si>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</si>
  <si>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</si>
  <si>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</si>
  <si>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</si>
  <si>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</si>
  <si>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</si>
  <si>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</si>
  <si>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</si>
  <si>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</si>
  <si>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</si>
  <si>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</si>
  <si>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</si>
  <si>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</si>
  <si>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</si>
  <si>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</si>
  <si>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</si>
  <si>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</si>
  <si>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</si>
  <si>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</si>
  <si>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</si>
  <si>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</si>
  <si>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</si>
  <si>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</si>
  <si>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</si>
  <si>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</si>
  <si>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</si>
  <si>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</si>
  <si>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</si>
  <si>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</si>
  <si>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</si>
  <si>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</si>
  <si>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</si>
  <si>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</si>
  <si>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</si>
  <si>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</si>
  <si>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</si>
  <si>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</si>
  <si>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</si>
  <si>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</si>
  <si>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</si>
  <si>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</si>
  <si>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</si>
  <si>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</si>
  <si>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</si>
  <si>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</si>
  <si>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</si>
  <si>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</si>
  <si>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</si>
  <si>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</si>
  <si>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</si>
  <si>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</si>
  <si>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</si>
  <si>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</si>
  <si>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</si>
  <si>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</si>
  <si>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</si>
  <si>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</si>
  <si>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</si>
  <si>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</si>
  <si>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</si>
  <si>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</si>
  <si>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</si>
  <si>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</si>
  <si>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</si>
  <si>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</si>
  <si>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</si>
  <si>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</si>
  <si>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</si>
  <si>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</si>
  <si>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</si>
  <si>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</si>
  <si>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</si>
  <si>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</si>
  <si>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</si>
  <si>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</si>
  <si>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</si>
  <si>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</si>
  <si>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</si>
  <si>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</si>
  <si>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</si>
  <si>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</si>
  <si>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</si>
  <si>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</si>
  <si>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</si>
  <si>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</si>
  <si>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</si>
  <si>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</si>
  <si>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</si>
  <si>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</si>
  <si>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</si>
  <si>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</si>
  <si>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</si>
  <si>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</si>
  <si>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</si>
  <si>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</si>
  <si>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</si>
  <si>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</si>
  <si>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</si>
  <si>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</si>
  <si>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</si>
  <si>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</si>
  <si>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</si>
  <si>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</si>
  <si>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</si>
  <si>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</si>
  <si>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</si>
  <si>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</si>
  <si>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</si>
  <si>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МТИТС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</si>
</sst>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68" fontId="153" fillId="32" borderId="0" xfId="65" applyNumberFormat="1" applyFont="1" applyFill="1" applyAlignment="1" applyProtection="1">
      <alignment/>
      <protection/>
    </xf>
    <xf numFmtId="0" fontId="151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2" applyFont="1" applyFill="1" applyAlignment="1" applyProtection="1">
      <alignment horizontal="right"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169" fontId="21" fillId="38" borderId="0" xfId="57" applyNumberFormat="1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21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7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8" fillId="4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1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2" fillId="32" borderId="26" xfId="0" applyNumberFormat="1" applyFont="1" applyFill="1" applyBorder="1" applyAlignment="1" applyProtection="1">
      <alignment horizontal="center"/>
      <protection/>
    </xf>
    <xf numFmtId="168" fontId="12" fillId="32" borderId="26" xfId="0" applyNumberFormat="1" applyFont="1" applyFill="1" applyBorder="1" applyAlignment="1" applyProtection="1">
      <alignment horizontal="center"/>
      <protection/>
    </xf>
    <xf numFmtId="168" fontId="32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4" fontId="159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21" fillId="33" borderId="0" xfId="65" applyNumberFormat="1" applyFont="1" applyFill="1" applyBorder="1" applyAlignment="1" applyProtection="1">
      <alignment/>
      <protection/>
    </xf>
    <xf numFmtId="38" fontId="21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21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21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0" xfId="0" applyNumberFormat="1" applyFont="1" applyFill="1" applyBorder="1" applyAlignment="1" applyProtection="1" quotePrefix="1">
      <alignment horizontal="center"/>
      <protection/>
    </xf>
    <xf numFmtId="174" fontId="4" fillId="33" borderId="31" xfId="0" applyNumberFormat="1" applyFont="1" applyFill="1" applyBorder="1" applyAlignment="1" applyProtection="1" quotePrefix="1">
      <alignment horizontal="center"/>
      <protection/>
    </xf>
    <xf numFmtId="174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8" fontId="5" fillId="39" borderId="37" xfId="0" applyNumberFormat="1" applyFont="1" applyFill="1" applyBorder="1" applyAlignment="1" applyProtection="1">
      <alignment horizontal="left"/>
      <protection/>
    </xf>
    <xf numFmtId="168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21" fillId="43" borderId="41" xfId="65" applyNumberFormat="1" applyFont="1" applyFill="1" applyBorder="1" applyAlignment="1" applyProtection="1">
      <alignment/>
      <protection/>
    </xf>
    <xf numFmtId="38" fontId="21" fillId="43" borderId="42" xfId="65" applyNumberFormat="1" applyFont="1" applyFill="1" applyBorder="1" applyAlignment="1" applyProtection="1">
      <alignment/>
      <protection/>
    </xf>
    <xf numFmtId="38" fontId="21" fillId="43" borderId="43" xfId="65" applyNumberFormat="1" applyFont="1" applyFill="1" applyBorder="1" applyAlignment="1" applyProtection="1">
      <alignment/>
      <protection/>
    </xf>
    <xf numFmtId="38" fontId="21" fillId="44" borderId="41" xfId="65" applyNumberFormat="1" applyFont="1" applyFill="1" applyBorder="1" applyAlignment="1" applyProtection="1">
      <alignment/>
      <protection/>
    </xf>
    <xf numFmtId="38" fontId="21" fillId="44" borderId="42" xfId="65" applyNumberFormat="1" applyFont="1" applyFill="1" applyBorder="1" applyAlignment="1" applyProtection="1">
      <alignment/>
      <protection/>
    </xf>
    <xf numFmtId="38" fontId="21" fillId="44" borderId="43" xfId="65" applyNumberFormat="1" applyFont="1" applyFill="1" applyBorder="1" applyAlignment="1" applyProtection="1">
      <alignment/>
      <protection/>
    </xf>
    <xf numFmtId="38" fontId="21" fillId="33" borderId="44" xfId="65" applyNumberFormat="1" applyFont="1" applyFill="1" applyBorder="1" applyAlignment="1" applyProtection="1">
      <alignment/>
      <protection/>
    </xf>
    <xf numFmtId="38" fontId="21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4" fillId="42" borderId="52" xfId="65" applyNumberFormat="1" applyFont="1" applyFill="1" applyBorder="1" applyAlignment="1" applyProtection="1">
      <alignment/>
      <protection/>
    </xf>
    <xf numFmtId="38" fontId="24" fillId="42" borderId="53" xfId="65" applyNumberFormat="1" applyFont="1" applyFill="1" applyBorder="1" applyAlignment="1" applyProtection="1">
      <alignment/>
      <protection/>
    </xf>
    <xf numFmtId="38" fontId="24" fillId="42" borderId="46" xfId="65" applyNumberFormat="1" applyFont="1" applyFill="1" applyBorder="1" applyAlignment="1" applyProtection="1">
      <alignment/>
      <protection/>
    </xf>
    <xf numFmtId="38" fontId="24" fillId="42" borderId="47" xfId="65" applyNumberFormat="1" applyFont="1" applyFill="1" applyBorder="1" applyAlignment="1" applyProtection="1">
      <alignment/>
      <protection/>
    </xf>
    <xf numFmtId="38" fontId="24" fillId="42" borderId="48" xfId="65" applyNumberFormat="1" applyFont="1" applyFill="1" applyBorder="1" applyAlignment="1" applyProtection="1">
      <alignment/>
      <protection/>
    </xf>
    <xf numFmtId="38" fontId="24" fillId="42" borderId="49" xfId="65" applyNumberFormat="1" applyFont="1" applyFill="1" applyBorder="1" applyAlignment="1" applyProtection="1">
      <alignment/>
      <protection/>
    </xf>
    <xf numFmtId="38" fontId="21" fillId="33" borderId="54" xfId="65" applyNumberFormat="1" applyFont="1" applyFill="1" applyBorder="1" applyAlignment="1" applyProtection="1">
      <alignment/>
      <protection/>
    </xf>
    <xf numFmtId="38" fontId="21" fillId="33" borderId="19" xfId="65" applyNumberFormat="1" applyFont="1" applyFill="1" applyBorder="1" applyAlignment="1" applyProtection="1">
      <alignment/>
      <protection/>
    </xf>
    <xf numFmtId="38" fontId="21" fillId="33" borderId="51" xfId="65" applyNumberFormat="1" applyFont="1" applyFill="1" applyBorder="1" applyAlignment="1" applyProtection="1">
      <alignment/>
      <protection/>
    </xf>
    <xf numFmtId="38" fontId="24" fillId="42" borderId="42" xfId="65" applyNumberFormat="1" applyFont="1" applyFill="1" applyBorder="1" applyAlignment="1" applyProtection="1">
      <alignment/>
      <protection/>
    </xf>
    <xf numFmtId="38" fontId="24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7" fontId="160" fillId="33" borderId="26" xfId="0" applyNumberFormat="1" applyFont="1" applyFill="1" applyBorder="1" applyAlignment="1" applyProtection="1">
      <alignment horizontal="center"/>
      <protection locked="0"/>
    </xf>
    <xf numFmtId="177" fontId="160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21" fillId="33" borderId="61" xfId="65" applyNumberFormat="1" applyFont="1" applyFill="1" applyBorder="1" applyAlignment="1" applyProtection="1">
      <alignment/>
      <protection/>
    </xf>
    <xf numFmtId="38" fontId="21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21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4" fillId="42" borderId="50" xfId="65" applyNumberFormat="1" applyFont="1" applyFill="1" applyBorder="1" applyAlignment="1" applyProtection="1">
      <alignment/>
      <protection/>
    </xf>
    <xf numFmtId="38" fontId="24" fillId="42" borderId="58" xfId="65" applyNumberFormat="1" applyFont="1" applyFill="1" applyBorder="1" applyAlignment="1" applyProtection="1">
      <alignment/>
      <protection/>
    </xf>
    <xf numFmtId="38" fontId="24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4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1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8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69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0" xfId="0" applyNumberFormat="1" applyFont="1" applyFill="1" applyBorder="1" applyAlignment="1" applyProtection="1">
      <alignment/>
      <protection/>
    </xf>
    <xf numFmtId="178" fontId="3" fillId="33" borderId="71" xfId="0" applyNumberFormat="1" applyFont="1" applyFill="1" applyBorder="1" applyAlignment="1" applyProtection="1">
      <alignment/>
      <protection locked="0"/>
    </xf>
    <xf numFmtId="178" fontId="4" fillId="33" borderId="71" xfId="0" applyNumberFormat="1" applyFont="1" applyFill="1" applyBorder="1" applyAlignment="1" applyProtection="1">
      <alignment/>
      <protection locked="0"/>
    </xf>
    <xf numFmtId="178" fontId="3" fillId="33" borderId="72" xfId="0" applyNumberFormat="1" applyFont="1" applyFill="1" applyBorder="1" applyAlignment="1" applyProtection="1">
      <alignment/>
      <protection locked="0"/>
    </xf>
    <xf numFmtId="178" fontId="4" fillId="33" borderId="72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69" xfId="0" applyNumberFormat="1" applyFont="1" applyFill="1" applyBorder="1" applyAlignment="1" applyProtection="1">
      <alignment/>
      <protection/>
    </xf>
    <xf numFmtId="178" fontId="4" fillId="33" borderId="70" xfId="0" applyNumberFormat="1" applyFont="1" applyFill="1" applyBorder="1" applyAlignment="1" applyProtection="1">
      <alignment/>
      <protection/>
    </xf>
    <xf numFmtId="178" fontId="3" fillId="42" borderId="69" xfId="0" applyNumberFormat="1" applyFont="1" applyFill="1" applyBorder="1" applyAlignment="1" applyProtection="1">
      <alignment/>
      <protection/>
    </xf>
    <xf numFmtId="178" fontId="4" fillId="42" borderId="69" xfId="0" applyNumberFormat="1" applyFont="1" applyFill="1" applyBorder="1" applyAlignment="1" applyProtection="1">
      <alignment/>
      <protection/>
    </xf>
    <xf numFmtId="178" fontId="3" fillId="42" borderId="71" xfId="0" applyNumberFormat="1" applyFont="1" applyFill="1" applyBorder="1" applyAlignment="1" applyProtection="1">
      <alignment/>
      <protection/>
    </xf>
    <xf numFmtId="178" fontId="4" fillId="42" borderId="71" xfId="0" applyNumberFormat="1" applyFont="1" applyFill="1" applyBorder="1" applyAlignment="1" applyProtection="1">
      <alignment/>
      <protection/>
    </xf>
    <xf numFmtId="178" fontId="3" fillId="42" borderId="72" xfId="0" applyNumberFormat="1" applyFont="1" applyFill="1" applyBorder="1" applyAlignment="1" applyProtection="1">
      <alignment/>
      <protection/>
    </xf>
    <xf numFmtId="178" fontId="4" fillId="42" borderId="72" xfId="0" applyNumberFormat="1" applyFont="1" applyFill="1" applyBorder="1" applyAlignment="1" applyProtection="1">
      <alignment/>
      <protection/>
    </xf>
    <xf numFmtId="178" fontId="3" fillId="42" borderId="73" xfId="0" applyNumberFormat="1" applyFont="1" applyFill="1" applyBorder="1" applyAlignment="1" applyProtection="1">
      <alignment/>
      <protection/>
    </xf>
    <xf numFmtId="178" fontId="4" fillId="42" borderId="73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2" fillId="42" borderId="74" xfId="0" applyNumberFormat="1" applyFont="1" applyFill="1" applyBorder="1" applyAlignment="1" applyProtection="1">
      <alignment/>
      <protection locked="0"/>
    </xf>
    <xf numFmtId="178" fontId="12" fillId="42" borderId="74" xfId="0" applyNumberFormat="1" applyFont="1" applyFill="1" applyBorder="1" applyAlignment="1" applyProtection="1">
      <alignment/>
      <protection locked="0"/>
    </xf>
    <xf numFmtId="178" fontId="32" fillId="42" borderId="72" xfId="0" applyNumberFormat="1" applyFont="1" applyFill="1" applyBorder="1" applyAlignment="1" applyProtection="1">
      <alignment/>
      <protection locked="0"/>
    </xf>
    <xf numFmtId="178" fontId="12" fillId="42" borderId="72" xfId="0" applyNumberFormat="1" applyFont="1" applyFill="1" applyBorder="1" applyAlignment="1" applyProtection="1">
      <alignment/>
      <protection locked="0"/>
    </xf>
    <xf numFmtId="178" fontId="32" fillId="42" borderId="75" xfId="0" applyNumberFormat="1" applyFont="1" applyFill="1" applyBorder="1" applyAlignment="1" applyProtection="1">
      <alignment/>
      <protection locked="0"/>
    </xf>
    <xf numFmtId="178" fontId="12" fillId="42" borderId="75" xfId="0" applyNumberFormat="1" applyFont="1" applyFill="1" applyBorder="1" applyAlignment="1" applyProtection="1">
      <alignment/>
      <protection locked="0"/>
    </xf>
    <xf numFmtId="178" fontId="3" fillId="33" borderId="71" xfId="0" applyNumberFormat="1" applyFont="1" applyFill="1" applyBorder="1" applyAlignment="1" applyProtection="1">
      <alignment/>
      <protection/>
    </xf>
    <xf numFmtId="178" fontId="4" fillId="33" borderId="71" xfId="0" applyNumberFormat="1" applyFont="1" applyFill="1" applyBorder="1" applyAlignment="1" applyProtection="1">
      <alignment/>
      <protection/>
    </xf>
    <xf numFmtId="178" fontId="3" fillId="39" borderId="76" xfId="0" applyNumberFormat="1" applyFont="1" applyFill="1" applyBorder="1" applyAlignment="1" applyProtection="1">
      <alignment/>
      <protection/>
    </xf>
    <xf numFmtId="178" fontId="4" fillId="39" borderId="76" xfId="0" applyNumberFormat="1" applyFont="1" applyFill="1" applyBorder="1" applyAlignment="1" applyProtection="1">
      <alignment/>
      <protection/>
    </xf>
    <xf numFmtId="178" fontId="3" fillId="33" borderId="70" xfId="0" applyNumberFormat="1" applyFont="1" applyFill="1" applyBorder="1" applyAlignment="1" applyProtection="1">
      <alignment/>
      <protection locked="0"/>
    </xf>
    <xf numFmtId="178" fontId="4" fillId="33" borderId="70" xfId="0" applyNumberFormat="1" applyFont="1" applyFill="1" applyBorder="1" applyAlignment="1" applyProtection="1">
      <alignment/>
      <protection locked="0"/>
    </xf>
    <xf numFmtId="178" fontId="3" fillId="44" borderId="10" xfId="0" applyNumberFormat="1" applyFont="1" applyFill="1" applyBorder="1" applyAlignment="1" applyProtection="1">
      <alignment/>
      <protection/>
    </xf>
    <xf numFmtId="178" fontId="4" fillId="44" borderId="10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2" fillId="42" borderId="77" xfId="0" applyNumberFormat="1" applyFont="1" applyFill="1" applyBorder="1" applyAlignment="1" applyProtection="1">
      <alignment/>
      <protection locked="0"/>
    </xf>
    <xf numFmtId="178" fontId="12" fillId="42" borderId="77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5" borderId="76" xfId="0" applyNumberFormat="1" applyFont="1" applyFill="1" applyBorder="1" applyAlignment="1" applyProtection="1">
      <alignment/>
      <protection/>
    </xf>
    <xf numFmtId="178" fontId="4" fillId="5" borderId="76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3" fillId="45" borderId="73" xfId="0" applyNumberFormat="1" applyFont="1" applyFill="1" applyBorder="1" applyAlignment="1" applyProtection="1">
      <alignment/>
      <protection/>
    </xf>
    <xf numFmtId="178" fontId="4" fillId="45" borderId="73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32" fillId="42" borderId="74" xfId="0" applyNumberFormat="1" applyFont="1" applyFill="1" applyBorder="1" applyAlignment="1" applyProtection="1">
      <alignment/>
      <protection/>
    </xf>
    <xf numFmtId="178" fontId="12" fillId="42" borderId="74" xfId="0" applyNumberFormat="1" applyFont="1" applyFill="1" applyBorder="1" applyAlignment="1" applyProtection="1">
      <alignment/>
      <protection/>
    </xf>
    <xf numFmtId="178" fontId="32" fillId="42" borderId="72" xfId="0" applyNumberFormat="1" applyFont="1" applyFill="1" applyBorder="1" applyAlignment="1" applyProtection="1">
      <alignment/>
      <protection/>
    </xf>
    <xf numFmtId="178" fontId="12" fillId="42" borderId="72" xfId="0" applyNumberFormat="1" applyFont="1" applyFill="1" applyBorder="1" applyAlignment="1" applyProtection="1">
      <alignment/>
      <protection/>
    </xf>
    <xf numFmtId="178" fontId="32" fillId="42" borderId="75" xfId="0" applyNumberFormat="1" applyFont="1" applyFill="1" applyBorder="1" applyAlignment="1" applyProtection="1">
      <alignment/>
      <protection/>
    </xf>
    <xf numFmtId="178" fontId="12" fillId="42" borderId="75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2" fillId="42" borderId="77" xfId="0" applyNumberFormat="1" applyFont="1" applyFill="1" applyBorder="1" applyAlignment="1" applyProtection="1">
      <alignment/>
      <protection/>
    </xf>
    <xf numFmtId="178" fontId="12" fillId="42" borderId="77" xfId="0" applyNumberFormat="1" applyFont="1" applyFill="1" applyBorder="1" applyAlignment="1" applyProtection="1">
      <alignment/>
      <protection/>
    </xf>
    <xf numFmtId="0" fontId="162" fillId="47" borderId="0" xfId="0" applyFont="1" applyFill="1" applyAlignment="1" applyProtection="1" quotePrefix="1">
      <alignment horizontal="center"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9" borderId="78" xfId="0" applyNumberFormat="1" applyFont="1" applyFill="1" applyBorder="1" applyAlignment="1" applyProtection="1">
      <alignment/>
      <protection/>
    </xf>
    <xf numFmtId="178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21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21" fillId="42" borderId="54" xfId="65" applyNumberFormat="1" applyFont="1" applyFill="1" applyBorder="1" applyAlignment="1" applyProtection="1">
      <alignment horizontal="center"/>
      <protection/>
    </xf>
    <xf numFmtId="38" fontId="21" fillId="42" borderId="19" xfId="65" applyNumberFormat="1" applyFont="1" applyFill="1" applyBorder="1" applyAlignment="1" applyProtection="1">
      <alignment horizontal="center"/>
      <protection/>
    </xf>
    <xf numFmtId="38" fontId="21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4" fillId="42" borderId="41" xfId="65" applyNumberFormat="1" applyFont="1" applyFill="1" applyBorder="1" applyAlignment="1" applyProtection="1">
      <alignment horizontal="center"/>
      <protection/>
    </xf>
    <xf numFmtId="38" fontId="24" fillId="42" borderId="42" xfId="65" applyNumberFormat="1" applyFont="1" applyFill="1" applyBorder="1" applyAlignment="1" applyProtection="1">
      <alignment horizontal="center"/>
      <protection/>
    </xf>
    <xf numFmtId="38" fontId="24" fillId="42" borderId="43" xfId="65" applyNumberFormat="1" applyFont="1" applyFill="1" applyBorder="1" applyAlignment="1" applyProtection="1">
      <alignment horizontal="center"/>
      <protection/>
    </xf>
    <xf numFmtId="38" fontId="21" fillId="33" borderId="54" xfId="65" applyNumberFormat="1" applyFont="1" applyFill="1" applyBorder="1" applyAlignment="1" applyProtection="1">
      <alignment horizontal="center"/>
      <protection/>
    </xf>
    <xf numFmtId="38" fontId="21" fillId="33" borderId="19" xfId="65" applyNumberFormat="1" applyFont="1" applyFill="1" applyBorder="1" applyAlignment="1" applyProtection="1">
      <alignment horizontal="center"/>
      <protection/>
    </xf>
    <xf numFmtId="38" fontId="21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8" fontId="5" fillId="39" borderId="65" xfId="60" applyNumberFormat="1" applyFont="1" applyFill="1" applyBorder="1" applyAlignment="1" applyProtection="1">
      <alignment horizontal="left"/>
      <protection/>
    </xf>
    <xf numFmtId="168" fontId="5" fillId="39" borderId="37" xfId="60" applyNumberFormat="1" applyFont="1" applyFill="1" applyBorder="1" applyAlignment="1" applyProtection="1">
      <alignment horizontal="left"/>
      <protection/>
    </xf>
    <xf numFmtId="168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21" fillId="33" borderId="61" xfId="65" applyNumberFormat="1" applyFont="1" applyFill="1" applyBorder="1" applyAlignment="1" applyProtection="1">
      <alignment horizontal="left"/>
      <protection/>
    </xf>
    <xf numFmtId="38" fontId="21" fillId="33" borderId="44" xfId="65" applyNumberFormat="1" applyFont="1" applyFill="1" applyBorder="1" applyAlignment="1" applyProtection="1">
      <alignment horizontal="left"/>
      <protection/>
    </xf>
    <xf numFmtId="38" fontId="21" fillId="33" borderId="45" xfId="65" applyNumberFormat="1" applyFont="1" applyFill="1" applyBorder="1" applyAlignment="1" applyProtection="1">
      <alignment horizontal="left"/>
      <protection/>
    </xf>
    <xf numFmtId="38" fontId="21" fillId="33" borderId="60" xfId="65" applyNumberFormat="1" applyFont="1" applyFill="1" applyBorder="1" applyAlignment="1" applyProtection="1">
      <alignment horizontal="left"/>
      <protection/>
    </xf>
    <xf numFmtId="38" fontId="21" fillId="33" borderId="29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68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4" fillId="48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4" fillId="33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32" borderId="81" xfId="0" applyNumberFormat="1" applyFont="1" applyFill="1" applyBorder="1" applyAlignment="1" applyProtection="1">
      <alignment/>
      <protection/>
    </xf>
    <xf numFmtId="178" fontId="3" fillId="32" borderId="82" xfId="0" applyNumberFormat="1" applyFont="1" applyFill="1" applyBorder="1" applyAlignment="1" applyProtection="1">
      <alignment/>
      <protection/>
    </xf>
    <xf numFmtId="178" fontId="4" fillId="33" borderId="83" xfId="0" applyNumberFormat="1" applyFont="1" applyFill="1" applyBorder="1" applyAlignment="1" applyProtection="1">
      <alignment/>
      <protection/>
    </xf>
    <xf numFmtId="178" fontId="4" fillId="33" borderId="89" xfId="0" applyNumberFormat="1" applyFont="1" applyFill="1" applyBorder="1" applyAlignment="1" applyProtection="1">
      <alignment/>
      <protection/>
    </xf>
    <xf numFmtId="178" fontId="4" fillId="33" borderId="85" xfId="0" applyNumberFormat="1" applyFont="1" applyFill="1" applyBorder="1" applyAlignment="1" applyProtection="1">
      <alignment/>
      <protection/>
    </xf>
    <xf numFmtId="178" fontId="4" fillId="42" borderId="83" xfId="0" applyNumberFormat="1" applyFont="1" applyFill="1" applyBorder="1" applyAlignment="1" applyProtection="1">
      <alignment/>
      <protection/>
    </xf>
    <xf numFmtId="178" fontId="3" fillId="42" borderId="84" xfId="0" applyNumberFormat="1" applyFont="1" applyFill="1" applyBorder="1" applyAlignment="1" applyProtection="1">
      <alignment/>
      <protection/>
    </xf>
    <xf numFmtId="178" fontId="4" fillId="42" borderId="89" xfId="0" applyNumberFormat="1" applyFont="1" applyFill="1" applyBorder="1" applyAlignment="1" applyProtection="1">
      <alignment/>
      <protection/>
    </xf>
    <xf numFmtId="178" fontId="3" fillId="42" borderId="90" xfId="0" applyNumberFormat="1" applyFont="1" applyFill="1" applyBorder="1" applyAlignment="1" applyProtection="1">
      <alignment/>
      <protection/>
    </xf>
    <xf numFmtId="178" fontId="4" fillId="42" borderId="87" xfId="0" applyNumberFormat="1" applyFont="1" applyFill="1" applyBorder="1" applyAlignment="1" applyProtection="1">
      <alignment/>
      <protection/>
    </xf>
    <xf numFmtId="178" fontId="3" fillId="42" borderId="91" xfId="0" applyNumberFormat="1" applyFont="1" applyFill="1" applyBorder="1" applyAlignment="1" applyProtection="1">
      <alignment/>
      <protection/>
    </xf>
    <xf numFmtId="178" fontId="4" fillId="42" borderId="88" xfId="0" applyNumberFormat="1" applyFont="1" applyFill="1" applyBorder="1" applyAlignment="1" applyProtection="1">
      <alignment/>
      <protection/>
    </xf>
    <xf numFmtId="178" fontId="3" fillId="42" borderId="92" xfId="0" applyNumberFormat="1" applyFont="1" applyFill="1" applyBorder="1" applyAlignment="1" applyProtection="1">
      <alignment/>
      <protection/>
    </xf>
    <xf numFmtId="178" fontId="12" fillId="42" borderId="93" xfId="0" applyNumberFormat="1" applyFont="1" applyFill="1" applyBorder="1" applyAlignment="1" applyProtection="1">
      <alignment/>
      <protection/>
    </xf>
    <xf numFmtId="178" fontId="12" fillId="42" borderId="87" xfId="0" applyNumberFormat="1" applyFont="1" applyFill="1" applyBorder="1" applyAlignment="1" applyProtection="1">
      <alignment/>
      <protection/>
    </xf>
    <xf numFmtId="178" fontId="12" fillId="42" borderId="94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4" fillId="39" borderId="95" xfId="0" applyNumberFormat="1" applyFont="1" applyFill="1" applyBorder="1" applyAlignment="1" applyProtection="1">
      <alignment/>
      <protection/>
    </xf>
    <xf numFmtId="178" fontId="3" fillId="39" borderId="96" xfId="0" applyNumberFormat="1" applyFont="1" applyFill="1" applyBorder="1" applyAlignment="1" applyProtection="1">
      <alignment/>
      <protection/>
    </xf>
    <xf numFmtId="178" fontId="4" fillId="44" borderId="81" xfId="0" applyNumberFormat="1" applyFont="1" applyFill="1" applyBorder="1" applyAlignment="1" applyProtection="1">
      <alignment/>
      <protection/>
    </xf>
    <xf numFmtId="178" fontId="3" fillId="44" borderId="82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4" fillId="46" borderId="95" xfId="0" applyNumberFormat="1" applyFont="1" applyFill="1" applyBorder="1" applyAlignment="1" applyProtection="1">
      <alignment/>
      <protection/>
    </xf>
    <xf numFmtId="178" fontId="4" fillId="5" borderId="95" xfId="0" applyNumberFormat="1" applyFont="1" applyFill="1" applyBorder="1" applyAlignment="1" applyProtection="1">
      <alignment/>
      <protection/>
    </xf>
    <xf numFmtId="178" fontId="3" fillId="5" borderId="96" xfId="0" applyNumberFormat="1" applyFont="1" applyFill="1" applyBorder="1" applyAlignment="1" applyProtection="1">
      <alignment/>
      <protection/>
    </xf>
    <xf numFmtId="178" fontId="4" fillId="39" borderId="97" xfId="0" applyNumberFormat="1" applyFont="1" applyFill="1" applyBorder="1" applyAlignment="1" applyProtection="1">
      <alignment/>
      <protection/>
    </xf>
    <xf numFmtId="178" fontId="3" fillId="39" borderId="98" xfId="0" applyNumberFormat="1" applyFont="1" applyFill="1" applyBorder="1" applyAlignment="1" applyProtection="1">
      <alignment/>
      <protection/>
    </xf>
    <xf numFmtId="178" fontId="4" fillId="39" borderId="99" xfId="0" applyNumberFormat="1" applyFont="1" applyFill="1" applyBorder="1" applyAlignment="1" applyProtection="1">
      <alignment/>
      <protection/>
    </xf>
    <xf numFmtId="178" fontId="3" fillId="39" borderId="100" xfId="0" applyNumberFormat="1" applyFont="1" applyFill="1" applyBorder="1" applyAlignment="1" applyProtection="1">
      <alignment/>
      <protection/>
    </xf>
    <xf numFmtId="178" fontId="3" fillId="46" borderId="96" xfId="0" applyNumberFormat="1" applyFont="1" applyFill="1" applyBorder="1" applyAlignment="1" applyProtection="1">
      <alignment/>
      <protection/>
    </xf>
    <xf numFmtId="178" fontId="3" fillId="45" borderId="92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100" xfId="0" applyNumberFormat="1" applyFont="1" applyFill="1" applyBorder="1" applyAlignment="1" applyProtection="1">
      <alignment/>
      <protection/>
    </xf>
    <xf numFmtId="185" fontId="157" fillId="39" borderId="101" xfId="0" applyNumberFormat="1" applyFont="1" applyFill="1" applyBorder="1" applyAlignment="1" applyProtection="1" quotePrefix="1">
      <alignment horizontal="center"/>
      <protection/>
    </xf>
    <xf numFmtId="185" fontId="163" fillId="40" borderId="101" xfId="0" applyNumberFormat="1" applyFont="1" applyFill="1" applyBorder="1" applyAlignment="1" applyProtection="1" quotePrefix="1">
      <alignment horizontal="center"/>
      <protection/>
    </xf>
    <xf numFmtId="185" fontId="164" fillId="48" borderId="101" xfId="0" applyNumberFormat="1" applyFont="1" applyFill="1" applyBorder="1" applyAlignment="1" applyProtection="1" quotePrefix="1">
      <alignment horizontal="center"/>
      <protection/>
    </xf>
    <xf numFmtId="185" fontId="3" fillId="33" borderId="102" xfId="0" applyNumberFormat="1" applyFont="1" applyFill="1" applyBorder="1" applyAlignment="1" applyProtection="1" quotePrefix="1">
      <alignment horizontal="center"/>
      <protection/>
    </xf>
    <xf numFmtId="176" fontId="21" fillId="38" borderId="103" xfId="0" applyNumberFormat="1" applyFont="1" applyFill="1" applyBorder="1" applyAlignment="1" applyProtection="1">
      <alignment horizontal="center"/>
      <protection/>
    </xf>
    <xf numFmtId="176" fontId="21" fillId="38" borderId="104" xfId="0" applyNumberFormat="1" applyFont="1" applyFill="1" applyBorder="1" applyAlignment="1" applyProtection="1">
      <alignment horizontal="center"/>
      <protection/>
    </xf>
    <xf numFmtId="176" fontId="165" fillId="38" borderId="103" xfId="0" applyNumberFormat="1" applyFont="1" applyFill="1" applyBorder="1" applyAlignment="1" applyProtection="1">
      <alignment horizontal="center"/>
      <protection/>
    </xf>
    <xf numFmtId="176" fontId="165" fillId="38" borderId="104" xfId="0" applyNumberFormat="1" applyFont="1" applyFill="1" applyBorder="1" applyAlignment="1" applyProtection="1">
      <alignment horizontal="center"/>
      <protection/>
    </xf>
    <xf numFmtId="176" fontId="9" fillId="33" borderId="105" xfId="0" applyNumberFormat="1" applyFont="1" applyFill="1" applyBorder="1" applyAlignment="1" applyProtection="1">
      <alignment horizontal="center"/>
      <protection/>
    </xf>
    <xf numFmtId="176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3" fillId="33" borderId="55" xfId="0" applyNumberFormat="1" applyFont="1" applyFill="1" applyBorder="1" applyAlignment="1" applyProtection="1">
      <alignment/>
      <protection/>
    </xf>
    <xf numFmtId="0" fontId="53" fillId="33" borderId="55" xfId="0" applyFont="1" applyFill="1" applyBorder="1" applyAlignment="1" applyProtection="1">
      <alignment/>
      <protection/>
    </xf>
    <xf numFmtId="168" fontId="166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32" fillId="42" borderId="107" xfId="0" applyNumberFormat="1" applyFont="1" applyFill="1" applyBorder="1" applyAlignment="1" applyProtection="1">
      <alignment/>
      <protection/>
    </xf>
    <xf numFmtId="178" fontId="32" fillId="42" borderId="91" xfId="0" applyNumberFormat="1" applyFont="1" applyFill="1" applyBorder="1" applyAlignment="1" applyProtection="1">
      <alignment/>
      <protection/>
    </xf>
    <xf numFmtId="178" fontId="32" fillId="42" borderId="108" xfId="0" applyNumberFormat="1" applyFont="1" applyFill="1" applyBorder="1" applyAlignment="1" applyProtection="1">
      <alignment/>
      <protection/>
    </xf>
    <xf numFmtId="178" fontId="3" fillId="33" borderId="108" xfId="0" applyNumberFormat="1" applyFont="1" applyFill="1" applyBorder="1" applyAlignment="1" applyProtection="1">
      <alignment/>
      <protection/>
    </xf>
    <xf numFmtId="178" fontId="12" fillId="42" borderId="109" xfId="0" applyNumberFormat="1" applyFont="1" applyFill="1" applyBorder="1" applyAlignment="1" applyProtection="1">
      <alignment/>
      <protection/>
    </xf>
    <xf numFmtId="178" fontId="32" fillId="42" borderId="110" xfId="0" applyNumberFormat="1" applyFont="1" applyFill="1" applyBorder="1" applyAlignment="1" applyProtection="1">
      <alignment/>
      <protection/>
    </xf>
    <xf numFmtId="178" fontId="12" fillId="42" borderId="109" xfId="60" applyNumberFormat="1" applyFont="1" applyFill="1" applyBorder="1" applyAlignment="1" applyProtection="1">
      <alignment/>
      <protection/>
    </xf>
    <xf numFmtId="0" fontId="167" fillId="47" borderId="0" xfId="61" applyFont="1" applyFill="1" applyBorder="1" applyAlignment="1" applyProtection="1">
      <alignment horizontal="center"/>
      <protection/>
    </xf>
    <xf numFmtId="168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21" fillId="43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66" fontId="57" fillId="49" borderId="26" xfId="64" applyNumberFormat="1" applyFont="1" applyFill="1" applyBorder="1" applyAlignment="1" applyProtection="1">
      <alignment horizontal="center" vertical="center"/>
      <protection locked="0"/>
    </xf>
    <xf numFmtId="168" fontId="151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74" fontId="170" fillId="48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9" fillId="36" borderId="0" xfId="64" applyFont="1" applyFill="1" applyProtection="1">
      <alignment/>
      <protection/>
    </xf>
    <xf numFmtId="166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9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1" fillId="33" borderId="26" xfId="64" applyNumberFormat="1" applyFont="1" applyFill="1" applyBorder="1" applyAlignment="1" applyProtection="1">
      <alignment horizontal="center" vertical="center"/>
      <protection/>
    </xf>
    <xf numFmtId="166" fontId="172" fillId="33" borderId="26" xfId="64" applyNumberFormat="1" applyFont="1" applyFill="1" applyBorder="1" applyAlignment="1" applyProtection="1">
      <alignment horizontal="center" vertical="center"/>
      <protection/>
    </xf>
    <xf numFmtId="0" fontId="16" fillId="33" borderId="26" xfId="64" applyNumberFormat="1" applyFont="1" applyFill="1" applyBorder="1" applyAlignment="1" applyProtection="1">
      <alignment horizontal="center" vertical="center"/>
      <protection/>
    </xf>
    <xf numFmtId="0" fontId="16" fillId="38" borderId="26" xfId="64" applyNumberFormat="1" applyFont="1" applyFill="1" applyBorder="1" applyAlignment="1" applyProtection="1">
      <alignment horizontal="center" vertical="center"/>
      <protection locked="0"/>
    </xf>
    <xf numFmtId="38" fontId="18" fillId="33" borderId="59" xfId="65" applyNumberFormat="1" applyFont="1" applyFill="1" applyBorder="1" applyAlignment="1" applyProtection="1">
      <alignment/>
      <protection/>
    </xf>
    <xf numFmtId="38" fontId="18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8" fontId="6" fillId="33" borderId="60" xfId="0" applyNumberFormat="1" applyFont="1" applyFill="1" applyBorder="1" applyAlignment="1" applyProtection="1">
      <alignment horizontal="right"/>
      <protection/>
    </xf>
    <xf numFmtId="178" fontId="6" fillId="32" borderId="60" xfId="0" applyNumberFormat="1" applyFont="1" applyFill="1" applyBorder="1" applyAlignment="1" applyProtection="1">
      <alignment horizontal="right"/>
      <protection/>
    </xf>
    <xf numFmtId="174" fontId="4" fillId="33" borderId="111" xfId="0" applyNumberFormat="1" applyFont="1" applyFill="1" applyBorder="1" applyAlignment="1" applyProtection="1" quotePrefix="1">
      <alignment horizontal="center" wrapText="1"/>
      <protection/>
    </xf>
    <xf numFmtId="178" fontId="3" fillId="45" borderId="88" xfId="0" applyNumberFormat="1" applyFont="1" applyFill="1" applyBorder="1" applyAlignment="1" applyProtection="1">
      <alignment/>
      <protection/>
    </xf>
    <xf numFmtId="168" fontId="173" fillId="33" borderId="70" xfId="0" applyNumberFormat="1" applyFont="1" applyFill="1" applyBorder="1" applyAlignment="1" applyProtection="1" quotePrefix="1">
      <alignment/>
      <protection/>
    </xf>
    <xf numFmtId="168" fontId="174" fillId="33" borderId="70" xfId="0" applyNumberFormat="1" applyFont="1" applyFill="1" applyBorder="1" applyAlignment="1" applyProtection="1" quotePrefix="1">
      <alignment/>
      <protection/>
    </xf>
    <xf numFmtId="168" fontId="173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3" fillId="33" borderId="115" xfId="0" applyNumberFormat="1" applyFont="1" applyFill="1" applyBorder="1" applyAlignment="1" applyProtection="1" quotePrefix="1">
      <alignment/>
      <protection/>
    </xf>
    <xf numFmtId="168" fontId="173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3" fillId="32" borderId="115" xfId="0" applyNumberFormat="1" applyFont="1" applyFill="1" applyBorder="1" applyAlignment="1" applyProtection="1" quotePrefix="1">
      <alignment/>
      <protection/>
    </xf>
    <xf numFmtId="168" fontId="174" fillId="32" borderId="31" xfId="0" applyNumberFormat="1" applyFont="1" applyFill="1" applyBorder="1" applyAlignment="1" applyProtection="1" quotePrefix="1">
      <alignment/>
      <protection/>
    </xf>
    <xf numFmtId="168" fontId="173" fillId="33" borderId="85" xfId="0" applyNumberFormat="1" applyFont="1" applyFill="1" applyBorder="1" applyAlignment="1" applyProtection="1" quotePrefix="1">
      <alignment/>
      <protection/>
    </xf>
    <xf numFmtId="168" fontId="174" fillId="33" borderId="86" xfId="0" applyNumberFormat="1" applyFont="1" applyFill="1" applyBorder="1" applyAlignment="1" applyProtection="1" quotePrefix="1">
      <alignment/>
      <protection/>
    </xf>
    <xf numFmtId="168" fontId="174" fillId="33" borderId="31" xfId="0" applyNumberFormat="1" applyFont="1" applyFill="1" applyBorder="1" applyAlignment="1" applyProtection="1" quotePrefix="1">
      <alignment/>
      <protection/>
    </xf>
    <xf numFmtId="0" fontId="33" fillId="33" borderId="116" xfId="64" applyFont="1" applyFill="1" applyBorder="1" applyProtection="1">
      <alignment/>
      <protection/>
    </xf>
    <xf numFmtId="0" fontId="33" fillId="33" borderId="42" xfId="64" applyFont="1" applyFill="1" applyBorder="1" applyProtection="1">
      <alignment/>
      <protection/>
    </xf>
    <xf numFmtId="0" fontId="33" fillId="33" borderId="28" xfId="64" applyFont="1" applyFill="1" applyBorder="1" applyProtection="1">
      <alignment/>
      <protection/>
    </xf>
    <xf numFmtId="176" fontId="37" fillId="50" borderId="117" xfId="0" applyNumberFormat="1" applyFont="1" applyFill="1" applyBorder="1" applyAlignment="1" applyProtection="1">
      <alignment horizontal="center"/>
      <protection/>
    </xf>
    <xf numFmtId="176" fontId="38" fillId="41" borderId="117" xfId="0" applyNumberFormat="1" applyFont="1" applyFill="1" applyBorder="1" applyAlignment="1" applyProtection="1">
      <alignment horizontal="center"/>
      <protection/>
    </xf>
    <xf numFmtId="176" fontId="175" fillId="50" borderId="117" xfId="0" applyNumberFormat="1" applyFont="1" applyFill="1" applyBorder="1" applyAlignment="1" applyProtection="1">
      <alignment horizontal="center"/>
      <protection/>
    </xf>
    <xf numFmtId="176" fontId="176" fillId="41" borderId="117" xfId="0" applyNumberFormat="1" applyFont="1" applyFill="1" applyBorder="1" applyAlignment="1" applyProtection="1">
      <alignment horizontal="center"/>
      <protection/>
    </xf>
    <xf numFmtId="176" fontId="37" fillId="51" borderId="117" xfId="0" applyNumberFormat="1" applyFont="1" applyFill="1" applyBorder="1" applyAlignment="1" applyProtection="1">
      <alignment horizontal="center"/>
      <protection/>
    </xf>
    <xf numFmtId="176" fontId="38" fillId="51" borderId="117" xfId="0" applyNumberFormat="1" applyFont="1" applyFill="1" applyBorder="1" applyAlignment="1" applyProtection="1">
      <alignment horizontal="center"/>
      <protection/>
    </xf>
    <xf numFmtId="176" fontId="177" fillId="51" borderId="117" xfId="0" applyNumberFormat="1" applyFont="1" applyFill="1" applyBorder="1" applyAlignment="1" applyProtection="1">
      <alignment horizontal="center"/>
      <protection/>
    </xf>
    <xf numFmtId="176" fontId="176" fillId="51" borderId="117" xfId="0" applyNumberFormat="1" applyFont="1" applyFill="1" applyBorder="1" applyAlignment="1" applyProtection="1">
      <alignment horizontal="center"/>
      <protection/>
    </xf>
    <xf numFmtId="176" fontId="37" fillId="52" borderId="117" xfId="0" applyNumberFormat="1" applyFont="1" applyFill="1" applyBorder="1" applyAlignment="1" applyProtection="1">
      <alignment horizontal="center"/>
      <protection/>
    </xf>
    <xf numFmtId="176" fontId="38" fillId="52" borderId="117" xfId="0" applyNumberFormat="1" applyFont="1" applyFill="1" applyBorder="1" applyAlignment="1" applyProtection="1">
      <alignment horizontal="center"/>
      <protection/>
    </xf>
    <xf numFmtId="176" fontId="178" fillId="52" borderId="117" xfId="0" applyNumberFormat="1" applyFont="1" applyFill="1" applyBorder="1" applyAlignment="1" applyProtection="1">
      <alignment horizontal="center"/>
      <protection/>
    </xf>
    <xf numFmtId="176" fontId="179" fillId="52" borderId="117" xfId="0" applyNumberFormat="1" applyFont="1" applyFill="1" applyBorder="1" applyAlignment="1" applyProtection="1">
      <alignment horizontal="center"/>
      <protection/>
    </xf>
    <xf numFmtId="176" fontId="21" fillId="38" borderId="118" xfId="0" applyNumberFormat="1" applyFont="1" applyFill="1" applyBorder="1" applyAlignment="1" applyProtection="1">
      <alignment horizontal="center"/>
      <protection/>
    </xf>
    <xf numFmtId="176" fontId="21" fillId="38" borderId="119" xfId="0" applyNumberFormat="1" applyFont="1" applyFill="1" applyBorder="1" applyAlignment="1" applyProtection="1">
      <alignment horizontal="center"/>
      <protection/>
    </xf>
    <xf numFmtId="176" fontId="165" fillId="38" borderId="118" xfId="0" applyNumberFormat="1" applyFont="1" applyFill="1" applyBorder="1" applyAlignment="1" applyProtection="1">
      <alignment horizontal="center"/>
      <protection/>
    </xf>
    <xf numFmtId="176" fontId="165" fillId="38" borderId="119" xfId="0" applyNumberFormat="1" applyFont="1" applyFill="1" applyBorder="1" applyAlignment="1" applyProtection="1">
      <alignment horizontal="center"/>
      <protection/>
    </xf>
    <xf numFmtId="168" fontId="12" fillId="32" borderId="118" xfId="0" applyNumberFormat="1" applyFont="1" applyFill="1" applyBorder="1" applyAlignment="1" applyProtection="1">
      <alignment horizontal="center"/>
      <protection/>
    </xf>
    <xf numFmtId="168" fontId="32" fillId="32" borderId="105" xfId="0" applyNumberFormat="1" applyFont="1" applyFill="1" applyBorder="1" applyAlignment="1" applyProtection="1">
      <alignment horizontal="center"/>
      <protection/>
    </xf>
    <xf numFmtId="168" fontId="12" fillId="41" borderId="119" xfId="0" applyNumberFormat="1" applyFont="1" applyFill="1" applyBorder="1" applyAlignment="1" applyProtection="1">
      <alignment horizontal="center"/>
      <protection locked="0"/>
    </xf>
    <xf numFmtId="168" fontId="32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80" fillId="42" borderId="41" xfId="65" applyNumberFormat="1" applyFont="1" applyFill="1" applyBorder="1" applyAlignment="1" applyProtection="1">
      <alignment/>
      <protection/>
    </xf>
    <xf numFmtId="178" fontId="4" fillId="45" borderId="70" xfId="0" applyNumberFormat="1" applyFont="1" applyFill="1" applyBorder="1" applyAlignment="1" applyProtection="1">
      <alignment/>
      <protection/>
    </xf>
    <xf numFmtId="178" fontId="3" fillId="45" borderId="70" xfId="0" applyNumberFormat="1" applyFont="1" applyFill="1" applyBorder="1" applyAlignment="1" applyProtection="1">
      <alignment/>
      <protection/>
    </xf>
    <xf numFmtId="178" fontId="4" fillId="45" borderId="85" xfId="0" applyNumberFormat="1" applyFont="1" applyFill="1" applyBorder="1" applyAlignment="1" applyProtection="1">
      <alignment/>
      <protection/>
    </xf>
    <xf numFmtId="178" fontId="3" fillId="45" borderId="86" xfId="0" applyNumberFormat="1" applyFont="1" applyFill="1" applyBorder="1" applyAlignment="1" applyProtection="1">
      <alignment/>
      <protection/>
    </xf>
    <xf numFmtId="178" fontId="12" fillId="42" borderId="81" xfId="0" applyNumberFormat="1" applyFont="1" applyFill="1" applyBorder="1" applyAlignment="1" applyProtection="1">
      <alignment/>
      <protection/>
    </xf>
    <xf numFmtId="178" fontId="32" fillId="42" borderId="82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/>
    </xf>
    <xf numFmtId="178" fontId="32" fillId="42" borderId="10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 locked="0"/>
    </xf>
    <xf numFmtId="178" fontId="32" fillId="42" borderId="10" xfId="0" applyNumberFormat="1" applyFont="1" applyFill="1" applyBorder="1" applyAlignment="1" applyProtection="1">
      <alignment/>
      <protection locked="0"/>
    </xf>
    <xf numFmtId="168" fontId="166" fillId="32" borderId="0" xfId="0" applyNumberFormat="1" applyFont="1" applyFill="1" applyBorder="1" applyAlignment="1" applyProtection="1" quotePrefix="1">
      <alignment horizontal="center"/>
      <protection/>
    </xf>
    <xf numFmtId="168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21" fillId="32" borderId="54" xfId="65" applyNumberFormat="1" applyFont="1" applyFill="1" applyBorder="1" applyAlignment="1" applyProtection="1">
      <alignment/>
      <protection/>
    </xf>
    <xf numFmtId="38" fontId="21" fillId="32" borderId="19" xfId="65" applyNumberFormat="1" applyFont="1" applyFill="1" applyBorder="1" applyAlignment="1" applyProtection="1">
      <alignment/>
      <protection/>
    </xf>
    <xf numFmtId="178" fontId="4" fillId="32" borderId="55" xfId="0" applyNumberFormat="1" applyFont="1" applyFill="1" applyBorder="1" applyAlignment="1" applyProtection="1">
      <alignment/>
      <protection/>
    </xf>
    <xf numFmtId="178" fontId="3" fillId="32" borderId="55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0" xfId="0" applyNumberFormat="1" applyFont="1" applyFill="1" applyBorder="1" applyAlignment="1" applyProtection="1">
      <alignment/>
      <protection/>
    </xf>
    <xf numFmtId="38" fontId="21" fillId="32" borderId="115" xfId="65" applyNumberFormat="1" applyFont="1" applyFill="1" applyBorder="1" applyAlignment="1" applyProtection="1">
      <alignment/>
      <protection/>
    </xf>
    <xf numFmtId="178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8" fontId="4" fillId="33" borderId="124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89" fontId="24" fillId="33" borderId="0" xfId="58" applyNumberFormat="1" applyFont="1" applyFill="1" applyBorder="1" applyAlignment="1">
      <alignment/>
      <protection/>
    </xf>
    <xf numFmtId="191" fontId="24" fillId="32" borderId="68" xfId="58" applyNumberFormat="1" applyFont="1" applyFill="1" applyBorder="1" applyAlignment="1">
      <alignment/>
      <protection/>
    </xf>
    <xf numFmtId="191" fontId="24" fillId="32" borderId="18" xfId="58" applyNumberFormat="1" applyFont="1" applyFill="1" applyBorder="1" applyAlignment="1">
      <alignment/>
      <protection/>
    </xf>
    <xf numFmtId="191" fontId="24" fillId="32" borderId="21" xfId="58" applyNumberFormat="1" applyFont="1" applyFill="1" applyBorder="1" applyAlignment="1">
      <alignment/>
      <protection/>
    </xf>
    <xf numFmtId="191" fontId="24" fillId="44" borderId="68" xfId="58" applyNumberFormat="1" applyFont="1" applyFill="1" applyBorder="1" applyAlignment="1">
      <alignment/>
      <protection/>
    </xf>
    <xf numFmtId="191" fontId="24" fillId="44" borderId="18" xfId="58" applyNumberFormat="1" applyFont="1" applyFill="1" applyBorder="1" applyAlignment="1">
      <alignment/>
      <protection/>
    </xf>
    <xf numFmtId="191" fontId="24" fillId="44" borderId="21" xfId="58" applyNumberFormat="1" applyFont="1" applyFill="1" applyBorder="1" applyAlignment="1">
      <alignment/>
      <protection/>
    </xf>
    <xf numFmtId="195" fontId="24" fillId="33" borderId="0" xfId="57" applyNumberFormat="1" applyFont="1" applyFill="1" applyBorder="1" applyAlignment="1">
      <alignment/>
      <protection/>
    </xf>
    <xf numFmtId="178" fontId="4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4" fontId="181" fillId="39" borderId="26" xfId="0" applyNumberFormat="1" applyFont="1" applyFill="1" applyBorder="1" applyAlignment="1" applyProtection="1">
      <alignment horizontal="center"/>
      <protection/>
    </xf>
    <xf numFmtId="174" fontId="182" fillId="39" borderId="26" xfId="0" applyNumberFormat="1" applyFont="1" applyFill="1" applyBorder="1" applyAlignment="1" applyProtection="1">
      <alignment horizontal="center"/>
      <protection/>
    </xf>
    <xf numFmtId="185" fontId="157" fillId="39" borderId="26" xfId="0" applyNumberFormat="1" applyFont="1" applyFill="1" applyBorder="1" applyAlignment="1" applyProtection="1" quotePrefix="1">
      <alignment horizontal="center"/>
      <protection/>
    </xf>
    <xf numFmtId="173" fontId="158" fillId="40" borderId="26" xfId="0" applyNumberFormat="1" applyFont="1" applyFill="1" applyBorder="1" applyAlignment="1" applyProtection="1" quotePrefix="1">
      <alignment horizontal="center"/>
      <protection/>
    </xf>
    <xf numFmtId="185" fontId="163" fillId="40" borderId="26" xfId="0" applyNumberFormat="1" applyFont="1" applyFill="1" applyBorder="1" applyAlignment="1" applyProtection="1" quotePrefix="1">
      <alignment horizontal="center"/>
      <protection/>
    </xf>
    <xf numFmtId="173" fontId="163" fillId="40" borderId="26" xfId="0" applyNumberFormat="1" applyFont="1" applyFill="1" applyBorder="1" applyAlignment="1" applyProtection="1" quotePrefix="1">
      <alignment horizontal="center"/>
      <protection/>
    </xf>
    <xf numFmtId="173" fontId="170" fillId="48" borderId="26" xfId="0" applyNumberFormat="1" applyFont="1" applyFill="1" applyBorder="1" applyAlignment="1" applyProtection="1" quotePrefix="1">
      <alignment horizontal="center"/>
      <protection/>
    </xf>
    <xf numFmtId="185" fontId="164" fillId="48" borderId="26" xfId="0" applyNumberFormat="1" applyFont="1" applyFill="1" applyBorder="1" applyAlignment="1" applyProtection="1" quotePrefix="1">
      <alignment horizontal="center"/>
      <protection/>
    </xf>
    <xf numFmtId="178" fontId="4" fillId="33" borderId="26" xfId="0" applyNumberFormat="1" applyFont="1" applyFill="1" applyBorder="1" applyAlignment="1" applyProtection="1">
      <alignment/>
      <protection locked="0"/>
    </xf>
    <xf numFmtId="178" fontId="3" fillId="33" borderId="26" xfId="0" applyNumberFormat="1" applyFont="1" applyFill="1" applyBorder="1" applyAlignment="1" applyProtection="1">
      <alignment/>
      <protection locked="0"/>
    </xf>
    <xf numFmtId="38" fontId="183" fillId="47" borderId="27" xfId="65" applyNumberFormat="1" applyFont="1" applyFill="1" applyBorder="1" applyAlignment="1" applyProtection="1">
      <alignment/>
      <protection/>
    </xf>
    <xf numFmtId="178" fontId="4" fillId="54" borderId="26" xfId="0" applyNumberFormat="1" applyFont="1" applyFill="1" applyBorder="1" applyAlignment="1" applyProtection="1">
      <alignment/>
      <protection/>
    </xf>
    <xf numFmtId="178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2" fillId="41" borderId="27" xfId="0" applyFont="1" applyFill="1" applyBorder="1" applyAlignment="1" applyProtection="1">
      <alignment horizontal="left"/>
      <protection/>
    </xf>
    <xf numFmtId="178" fontId="4" fillId="54" borderId="127" xfId="0" applyNumberFormat="1" applyFont="1" applyFill="1" applyBorder="1" applyAlignment="1" applyProtection="1">
      <alignment/>
      <protection/>
    </xf>
    <xf numFmtId="178" fontId="3" fillId="54" borderId="128" xfId="0" applyNumberFormat="1" applyFont="1" applyFill="1" applyBorder="1" applyAlignment="1" applyProtection="1">
      <alignment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3" fontId="4" fillId="33" borderId="118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21" fillId="38" borderId="118" xfId="0" applyNumberFormat="1" applyFont="1" applyFill="1" applyBorder="1" applyAlignment="1" applyProtection="1">
      <alignment horizontal="center"/>
      <protection/>
    </xf>
    <xf numFmtId="204" fontId="24" fillId="33" borderId="0" xfId="58" applyNumberFormat="1" applyFont="1" applyFill="1" applyBorder="1" applyAlignment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3" fontId="24" fillId="33" borderId="0" xfId="57" applyNumberFormat="1" applyFont="1" applyFill="1" applyBorder="1" applyAlignment="1">
      <alignment/>
      <protection/>
    </xf>
    <xf numFmtId="189" fontId="20" fillId="54" borderId="19" xfId="58" applyNumberFormat="1" applyFont="1" applyFill="1" applyBorder="1" applyAlignment="1">
      <alignment/>
      <protection/>
    </xf>
    <xf numFmtId="189" fontId="20" fillId="54" borderId="68" xfId="58" applyNumberFormat="1" applyFont="1" applyFill="1" applyBorder="1" applyAlignment="1">
      <alignment/>
      <protection/>
    </xf>
    <xf numFmtId="189" fontId="20" fillId="54" borderId="20" xfId="58" applyNumberFormat="1" applyFont="1" applyFill="1" applyBorder="1" applyAlignment="1">
      <alignment/>
      <protection/>
    </xf>
    <xf numFmtId="189" fontId="20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4" fillId="39" borderId="101" xfId="0" applyNumberFormat="1" applyFont="1" applyFill="1" applyBorder="1" applyAlignment="1" applyProtection="1" quotePrefix="1">
      <alignment horizontal="center"/>
      <protection/>
    </xf>
    <xf numFmtId="205" fontId="158" fillId="40" borderId="101" xfId="0" applyNumberFormat="1" applyFont="1" applyFill="1" applyBorder="1" applyAlignment="1" applyProtection="1" quotePrefix="1">
      <alignment horizontal="center"/>
      <protection/>
    </xf>
    <xf numFmtId="205" fontId="170" fillId="48" borderId="101" xfId="0" applyNumberFormat="1" applyFont="1" applyFill="1" applyBorder="1" applyAlignment="1" applyProtection="1" quotePrefix="1">
      <alignment horizontal="center"/>
      <protection/>
    </xf>
    <xf numFmtId="205" fontId="4" fillId="33" borderId="129" xfId="0" applyNumberFormat="1" applyFont="1" applyFill="1" applyBorder="1" applyAlignment="1" applyProtection="1" quotePrefix="1">
      <alignment horizontal="center"/>
      <protection/>
    </xf>
    <xf numFmtId="205" fontId="185" fillId="32" borderId="44" xfId="0" applyNumberFormat="1" applyFont="1" applyFill="1" applyBorder="1" applyAlignment="1" applyProtection="1">
      <alignment horizontal="center"/>
      <protection locked="0"/>
    </xf>
    <xf numFmtId="205" fontId="184" fillId="39" borderId="26" xfId="0" applyNumberFormat="1" applyFont="1" applyFill="1" applyBorder="1" applyAlignment="1" applyProtection="1">
      <alignment horizontal="center"/>
      <protection/>
    </xf>
    <xf numFmtId="205" fontId="158" fillId="40" borderId="26" xfId="0" applyNumberFormat="1" applyFont="1" applyFill="1" applyBorder="1" applyAlignment="1" applyProtection="1" quotePrefix="1">
      <alignment horizontal="center"/>
      <protection/>
    </xf>
    <xf numFmtId="205" fontId="170" fillId="48" borderId="26" xfId="0" applyNumberFormat="1" applyFont="1" applyFill="1" applyBorder="1" applyAlignment="1" applyProtection="1" quotePrefix="1">
      <alignment horizontal="center"/>
      <protection/>
    </xf>
    <xf numFmtId="205" fontId="4" fillId="33" borderId="119" xfId="0" applyNumberFormat="1" applyFont="1" applyFill="1" applyBorder="1" applyAlignment="1" applyProtection="1" quotePrefix="1">
      <alignment horizontal="center"/>
      <protection/>
    </xf>
    <xf numFmtId="205" fontId="186" fillId="33" borderId="44" xfId="0" applyNumberFormat="1" applyFont="1" applyFill="1" applyBorder="1" applyAlignment="1" applyProtection="1">
      <alignment horizontal="center"/>
      <protection/>
    </xf>
    <xf numFmtId="194" fontId="24" fillId="33" borderId="0" xfId="57" applyNumberFormat="1" applyFont="1" applyFill="1" applyBorder="1" applyAlignment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1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0" fontId="24" fillId="32" borderId="0" xfId="57" applyNumberFormat="1" applyFont="1" applyFill="1" applyBorder="1" applyAlignment="1">
      <alignment horizontal="left"/>
      <protection/>
    </xf>
    <xf numFmtId="170" fontId="26" fillId="44" borderId="0" xfId="57" applyNumberFormat="1" applyFont="1" applyFill="1" applyBorder="1" applyAlignment="1">
      <alignment horizontal="center"/>
      <protection/>
    </xf>
    <xf numFmtId="173" fontId="26" fillId="44" borderId="0" xfId="57" applyNumberFormat="1" applyFont="1" applyFill="1" applyBorder="1" applyAlignment="1">
      <alignment horizontal="center"/>
      <protection/>
    </xf>
    <xf numFmtId="170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4" fillId="44" borderId="0" xfId="57" applyNumberFormat="1" applyFont="1" applyFill="1" applyBorder="1" applyAlignment="1">
      <alignment horizontal="center"/>
      <protection/>
    </xf>
    <xf numFmtId="173" fontId="16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 quotePrefix="1">
      <alignment/>
      <protection/>
    </xf>
    <xf numFmtId="189" fontId="16" fillId="33" borderId="0" xfId="58" applyNumberFormat="1" applyFont="1" applyFill="1" applyBorder="1" applyAlignment="1">
      <alignment horizontal="left"/>
      <protection/>
    </xf>
    <xf numFmtId="0" fontId="16" fillId="32" borderId="67" xfId="57" applyFont="1" applyFill="1" applyBorder="1" quotePrefix="1">
      <alignment/>
      <protection/>
    </xf>
    <xf numFmtId="0" fontId="16" fillId="32" borderId="19" xfId="57" applyFont="1" applyFill="1" applyBorder="1" quotePrefix="1">
      <alignment/>
      <protection/>
    </xf>
    <xf numFmtId="0" fontId="16" fillId="32" borderId="17" xfId="57" applyFont="1" applyFill="1" applyBorder="1" quotePrefix="1">
      <alignment/>
      <protection/>
    </xf>
    <xf numFmtId="0" fontId="16" fillId="32" borderId="0" xfId="57" applyFont="1" applyFill="1" applyBorder="1" quotePrefix="1">
      <alignment/>
      <protection/>
    </xf>
    <xf numFmtId="0" fontId="16" fillId="32" borderId="25" xfId="57" applyFont="1" applyFill="1" applyBorder="1" quotePrefix="1">
      <alignment/>
      <protection/>
    </xf>
    <xf numFmtId="0" fontId="16" fillId="32" borderId="20" xfId="57" applyFont="1" applyFill="1" applyBorder="1" quotePrefix="1">
      <alignment/>
      <protection/>
    </xf>
    <xf numFmtId="0" fontId="16" fillId="44" borderId="67" xfId="57" applyFont="1" applyFill="1" applyBorder="1" quotePrefix="1">
      <alignment/>
      <protection/>
    </xf>
    <xf numFmtId="0" fontId="16" fillId="44" borderId="19" xfId="57" applyFont="1" applyFill="1" applyBorder="1" quotePrefix="1">
      <alignment/>
      <protection/>
    </xf>
    <xf numFmtId="0" fontId="16" fillId="44" borderId="17" xfId="57" applyFont="1" applyFill="1" applyBorder="1" quotePrefix="1">
      <alignment/>
      <protection/>
    </xf>
    <xf numFmtId="0" fontId="16" fillId="44" borderId="0" xfId="57" applyFont="1" applyFill="1" applyBorder="1" quotePrefix="1">
      <alignment/>
      <protection/>
    </xf>
    <xf numFmtId="0" fontId="16" fillId="44" borderId="25" xfId="57" applyFont="1" applyFill="1" applyBorder="1" quotePrefix="1">
      <alignment/>
      <protection/>
    </xf>
    <xf numFmtId="0" fontId="16" fillId="44" borderId="20" xfId="57" applyFont="1" applyFill="1" applyBorder="1" quotePrefix="1">
      <alignment/>
      <protection/>
    </xf>
    <xf numFmtId="189" fontId="16" fillId="33" borderId="0" xfId="58" applyNumberFormat="1" applyFont="1" applyFill="1" applyBorder="1" applyAlignment="1">
      <alignment/>
      <protection/>
    </xf>
    <xf numFmtId="0" fontId="21" fillId="32" borderId="67" xfId="57" applyFont="1" applyFill="1" applyBorder="1">
      <alignment/>
      <protection/>
    </xf>
    <xf numFmtId="172" fontId="20" fillId="32" borderId="68" xfId="57" applyNumberFormat="1" applyFont="1" applyFill="1" applyBorder="1" applyAlignment="1">
      <alignment horizontal="center"/>
      <protection/>
    </xf>
    <xf numFmtId="172" fontId="20" fillId="33" borderId="0" xfId="57" applyNumberFormat="1" applyFont="1" applyFill="1" applyBorder="1" applyAlignment="1">
      <alignment horizontal="center"/>
      <protection/>
    </xf>
    <xf numFmtId="0" fontId="21" fillId="32" borderId="25" xfId="57" applyFont="1" applyFill="1" applyBorder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2" fontId="24" fillId="38" borderId="0" xfId="57" applyNumberFormat="1" applyFont="1" applyFill="1" applyBorder="1" applyAlignment="1">
      <alignment/>
      <protection/>
    </xf>
    <xf numFmtId="204" fontId="24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24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1" fontId="24" fillId="32" borderId="20" xfId="57" applyNumberFormat="1" applyFont="1" applyFill="1" applyBorder="1">
      <alignment/>
      <protection/>
    </xf>
    <xf numFmtId="170" fontId="24" fillId="32" borderId="20" xfId="57" applyNumberFormat="1" applyFont="1" applyFill="1" applyBorder="1" applyAlignment="1">
      <alignment horizontal="left"/>
      <protection/>
    </xf>
    <xf numFmtId="202" fontId="187" fillId="55" borderId="0" xfId="63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204" fontId="24" fillId="33" borderId="0" xfId="58" applyNumberFormat="1" applyFont="1" applyFill="1" applyBorder="1" applyAlignment="1">
      <alignment horizontal="left"/>
      <protection/>
    </xf>
    <xf numFmtId="173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70" fontId="24" fillId="32" borderId="0" xfId="57" applyNumberFormat="1" applyFont="1" applyFill="1" applyBorder="1" applyAlignment="1">
      <alignment horizontal="center"/>
      <protection/>
    </xf>
    <xf numFmtId="172" fontId="24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21" fillId="33" borderId="0" xfId="57" applyNumberFormat="1" applyFont="1" applyFill="1" applyBorder="1" applyAlignment="1">
      <alignment horizontal="left"/>
      <protection/>
    </xf>
    <xf numFmtId="172" fontId="24" fillId="38" borderId="0" xfId="57" applyNumberFormat="1" applyFont="1" applyFill="1" applyBorder="1" applyAlignment="1">
      <alignment horizontal="center"/>
      <protection/>
    </xf>
    <xf numFmtId="189" fontId="24" fillId="33" borderId="0" xfId="58" applyNumberFormat="1" applyFont="1" applyFill="1" applyBorder="1" applyAlignment="1">
      <alignment horizontal="center"/>
      <protection/>
    </xf>
    <xf numFmtId="187" fontId="8" fillId="52" borderId="131" xfId="58" applyNumberFormat="1" applyFont="1" applyFill="1" applyBorder="1" applyAlignment="1">
      <alignment horizontal="center"/>
      <protection/>
    </xf>
    <xf numFmtId="173" fontId="24" fillId="33" borderId="0" xfId="57" applyNumberFormat="1" applyFont="1" applyFill="1" applyBorder="1" applyAlignment="1">
      <alignment horizontal="center"/>
      <protection/>
    </xf>
    <xf numFmtId="171" fontId="24" fillId="44" borderId="0" xfId="57" applyNumberFormat="1" applyFont="1" applyFill="1" applyBorder="1" applyAlignment="1">
      <alignment horizontal="center"/>
      <protection/>
    </xf>
    <xf numFmtId="172" fontId="24" fillId="38" borderId="0" xfId="57" applyNumberFormat="1" applyFont="1" applyFill="1" applyBorder="1" applyAlignment="1">
      <alignment horizontal="left"/>
      <protection/>
    </xf>
    <xf numFmtId="193" fontId="58" fillId="44" borderId="20" xfId="58" applyNumberFormat="1" applyFont="1" applyFill="1" applyBorder="1" applyAlignment="1">
      <alignment horizontal="center"/>
      <protection/>
    </xf>
    <xf numFmtId="191" fontId="58" fillId="32" borderId="19" xfId="58" applyNumberFormat="1" applyFont="1" applyFill="1" applyBorder="1" applyAlignment="1">
      <alignment horizontal="center"/>
      <protection/>
    </xf>
    <xf numFmtId="192" fontId="58" fillId="32" borderId="0" xfId="58" applyNumberFormat="1" applyFont="1" applyFill="1" applyBorder="1" applyAlignment="1">
      <alignment horizontal="center"/>
      <protection/>
    </xf>
    <xf numFmtId="189" fontId="24" fillId="32" borderId="0" xfId="58" applyNumberFormat="1" applyFont="1" applyFill="1" applyBorder="1" applyAlignment="1">
      <alignment horizontal="center"/>
      <protection/>
    </xf>
    <xf numFmtId="173" fontId="24" fillId="44" borderId="0" xfId="57" applyNumberFormat="1" applyFont="1" applyFill="1" applyBorder="1" applyAlignment="1">
      <alignment horizontal="center"/>
      <protection/>
    </xf>
    <xf numFmtId="194" fontId="24" fillId="33" borderId="0" xfId="57" applyNumberFormat="1" applyFont="1" applyFill="1" applyBorder="1" applyAlignment="1">
      <alignment horizontal="center"/>
      <protection/>
    </xf>
    <xf numFmtId="191" fontId="58" fillId="44" borderId="19" xfId="58" applyNumberFormat="1" applyFont="1" applyFill="1" applyBorder="1" applyAlignment="1">
      <alignment horizontal="center"/>
      <protection/>
    </xf>
    <xf numFmtId="193" fontId="58" fillId="32" borderId="20" xfId="58" applyNumberFormat="1" applyFont="1" applyFill="1" applyBorder="1" applyAlignment="1">
      <alignment horizontal="center"/>
      <protection/>
    </xf>
    <xf numFmtId="189" fontId="24" fillId="44" borderId="0" xfId="58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left"/>
      <protection/>
    </xf>
    <xf numFmtId="197" fontId="58" fillId="44" borderId="0" xfId="58" applyNumberFormat="1" applyFont="1" applyFill="1" applyBorder="1" applyAlignment="1">
      <alignment horizontal="center"/>
      <protection/>
    </xf>
    <xf numFmtId="198" fontId="58" fillId="44" borderId="20" xfId="58" applyNumberFormat="1" applyFont="1" applyFill="1" applyBorder="1" applyAlignment="1">
      <alignment horizontal="center"/>
      <protection/>
    </xf>
    <xf numFmtId="196" fontId="58" fillId="44" borderId="19" xfId="58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left"/>
      <protection/>
    </xf>
    <xf numFmtId="204" fontId="24" fillId="33" borderId="0" xfId="58" applyNumberFormat="1" applyFont="1" applyFill="1" applyBorder="1" applyAlignment="1">
      <alignment horizontal="center"/>
      <protection/>
    </xf>
    <xf numFmtId="196" fontId="58" fillId="32" borderId="19" xfId="58" applyNumberFormat="1" applyFont="1" applyFill="1" applyBorder="1" applyAlignment="1">
      <alignment horizontal="center"/>
      <protection/>
    </xf>
    <xf numFmtId="192" fontId="58" fillId="44" borderId="0" xfId="58" applyNumberFormat="1" applyFont="1" applyFill="1" applyBorder="1" applyAlignment="1">
      <alignment horizontal="center"/>
      <protection/>
    </xf>
    <xf numFmtId="197" fontId="58" fillId="32" borderId="0" xfId="58" applyNumberFormat="1" applyFont="1" applyFill="1" applyBorder="1" applyAlignment="1">
      <alignment horizontal="center"/>
      <protection/>
    </xf>
    <xf numFmtId="198" fontId="58" fillId="32" borderId="20" xfId="58" applyNumberFormat="1" applyFont="1" applyFill="1" applyBorder="1" applyAlignment="1">
      <alignment horizontal="center"/>
      <protection/>
    </xf>
    <xf numFmtId="201" fontId="189" fillId="32" borderId="0" xfId="0" applyNumberFormat="1" applyFont="1" applyFill="1" applyAlignment="1" applyProtection="1">
      <alignment horizontal="center"/>
      <protection/>
    </xf>
    <xf numFmtId="201" fontId="189" fillId="54" borderId="0" xfId="0" applyNumberFormat="1" applyFont="1" applyFill="1" applyAlignment="1" applyProtection="1">
      <alignment horizontal="center"/>
      <protection/>
    </xf>
    <xf numFmtId="38" fontId="180" fillId="42" borderId="41" xfId="65" applyNumberFormat="1" applyFont="1" applyFill="1" applyBorder="1" applyAlignment="1" applyProtection="1">
      <alignment horizontal="center"/>
      <protection/>
    </xf>
    <xf numFmtId="38" fontId="180" fillId="42" borderId="42" xfId="65" applyNumberFormat="1" applyFont="1" applyFill="1" applyBorder="1" applyAlignment="1" applyProtection="1">
      <alignment horizontal="center"/>
      <protection/>
    </xf>
    <xf numFmtId="38" fontId="180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80" fontId="190" fillId="44" borderId="27" xfId="57" applyNumberFormat="1" applyFont="1" applyFill="1" applyBorder="1" applyAlignment="1" applyProtection="1">
      <alignment horizontal="center" vertical="center"/>
      <protection locked="0"/>
    </xf>
    <xf numFmtId="180" fontId="190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21" fillId="44" borderId="41" xfId="65" applyNumberFormat="1" applyFont="1" applyFill="1" applyBorder="1" applyAlignment="1" applyProtection="1">
      <alignment horizontal="center"/>
      <protection/>
    </xf>
    <xf numFmtId="38" fontId="21" fillId="44" borderId="42" xfId="65" applyNumberFormat="1" applyFont="1" applyFill="1" applyBorder="1" applyAlignment="1" applyProtection="1">
      <alignment horizontal="center"/>
      <protection/>
    </xf>
    <xf numFmtId="38" fontId="21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16" fillId="33" borderId="59" xfId="65" applyNumberFormat="1" applyFont="1" applyFill="1" applyBorder="1" applyAlignment="1" applyProtection="1">
      <alignment horizontal="center"/>
      <protection/>
    </xf>
    <xf numFmtId="38" fontId="16" fillId="33" borderId="48" xfId="65" applyNumberFormat="1" applyFont="1" applyFill="1" applyBorder="1" applyAlignment="1" applyProtection="1">
      <alignment horizontal="center"/>
      <protection/>
    </xf>
    <xf numFmtId="38" fontId="16" fillId="33" borderId="49" xfId="65" applyNumberFormat="1" applyFont="1" applyFill="1" applyBorder="1" applyAlignment="1" applyProtection="1">
      <alignment horizontal="center"/>
      <protection/>
    </xf>
    <xf numFmtId="38" fontId="47" fillId="33" borderId="61" xfId="65" applyNumberFormat="1" applyFont="1" applyFill="1" applyBorder="1" applyAlignment="1" applyProtection="1">
      <alignment horizontal="center"/>
      <protection/>
    </xf>
    <xf numFmtId="38" fontId="47" fillId="33" borderId="44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1" fillId="45" borderId="64" xfId="65" applyNumberFormat="1" applyFont="1" applyFill="1" applyBorder="1" applyAlignment="1" applyProtection="1">
      <alignment horizontal="center"/>
      <protection/>
    </xf>
    <xf numFmtId="38" fontId="161" fillId="45" borderId="20" xfId="65" applyNumberFormat="1" applyFont="1" applyFill="1" applyBorder="1" applyAlignment="1" applyProtection="1">
      <alignment horizontal="center"/>
      <protection/>
    </xf>
    <xf numFmtId="38" fontId="161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4" fillId="42" borderId="50" xfId="65" applyNumberFormat="1" applyFont="1" applyFill="1" applyBorder="1" applyAlignment="1" applyProtection="1">
      <alignment horizontal="center"/>
      <protection/>
    </xf>
    <xf numFmtId="38" fontId="24" fillId="42" borderId="52" xfId="65" applyNumberFormat="1" applyFont="1" applyFill="1" applyBorder="1" applyAlignment="1" applyProtection="1">
      <alignment horizontal="center"/>
      <protection/>
    </xf>
    <xf numFmtId="38" fontId="24" fillId="42" borderId="53" xfId="65" applyNumberFormat="1" applyFont="1" applyFill="1" applyBorder="1" applyAlignment="1" applyProtection="1">
      <alignment horizontal="center"/>
      <protection/>
    </xf>
    <xf numFmtId="38" fontId="24" fillId="42" borderId="58" xfId="65" applyNumberFormat="1" applyFont="1" applyFill="1" applyBorder="1" applyAlignment="1" applyProtection="1">
      <alignment horizontal="center"/>
      <protection/>
    </xf>
    <xf numFmtId="38" fontId="24" fillId="42" borderId="46" xfId="65" applyNumberFormat="1" applyFont="1" applyFill="1" applyBorder="1" applyAlignment="1" applyProtection="1">
      <alignment horizontal="center"/>
      <protection/>
    </xf>
    <xf numFmtId="38" fontId="24" fillId="42" borderId="47" xfId="65" applyNumberFormat="1" applyFont="1" applyFill="1" applyBorder="1" applyAlignment="1" applyProtection="1">
      <alignment horizontal="center"/>
      <protection/>
    </xf>
    <xf numFmtId="38" fontId="24" fillId="42" borderId="59" xfId="65" applyNumberFormat="1" applyFont="1" applyFill="1" applyBorder="1" applyAlignment="1" applyProtection="1">
      <alignment horizontal="center"/>
      <protection/>
    </xf>
    <xf numFmtId="38" fontId="24" fillId="42" borderId="48" xfId="65" applyNumberFormat="1" applyFont="1" applyFill="1" applyBorder="1" applyAlignment="1" applyProtection="1">
      <alignment horizontal="center"/>
      <protection/>
    </xf>
    <xf numFmtId="38" fontId="24" fillId="42" borderId="49" xfId="65" applyNumberFormat="1" applyFont="1" applyFill="1" applyBorder="1" applyAlignment="1" applyProtection="1">
      <alignment horizontal="center"/>
      <protection/>
    </xf>
    <xf numFmtId="38" fontId="24" fillId="54" borderId="41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0" fontId="191" fillId="33" borderId="60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29" xfId="61" applyFont="1" applyFill="1" applyBorder="1" applyAlignment="1" applyProtection="1">
      <alignment horizontal="center"/>
      <protection/>
    </xf>
    <xf numFmtId="0" fontId="167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7" fillId="49" borderId="17" xfId="64" applyFont="1" applyFill="1" applyBorder="1" applyAlignment="1" applyProtection="1">
      <alignment horizontal="center" vertical="top"/>
      <protection/>
    </xf>
    <xf numFmtId="0" fontId="17" fillId="49" borderId="0" xfId="64" applyFont="1" applyFill="1" applyBorder="1" applyAlignment="1" applyProtection="1">
      <alignment horizontal="center" vertical="top"/>
      <protection/>
    </xf>
    <xf numFmtId="0" fontId="17" fillId="49" borderId="18" xfId="64" applyFont="1" applyFill="1" applyBorder="1" applyAlignment="1" applyProtection="1">
      <alignment horizontal="center" vertical="top"/>
      <protection/>
    </xf>
    <xf numFmtId="179" fontId="192" fillId="32" borderId="0" xfId="60" applyNumberFormat="1" applyFont="1" applyFill="1" applyBorder="1" applyAlignment="1" applyProtection="1">
      <alignment horizontal="center"/>
      <protection/>
    </xf>
    <xf numFmtId="0" fontId="151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81" fontId="151" fillId="33" borderId="27" xfId="62" applyNumberFormat="1" applyFont="1" applyFill="1" applyBorder="1" applyAlignment="1" applyProtection="1" quotePrefix="1">
      <alignment horizontal="center" vertical="center"/>
      <protection locked="0"/>
    </xf>
    <xf numFmtId="181" fontId="151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7" xfId="53" applyFill="1" applyBorder="1" applyAlignment="1" applyProtection="1">
      <alignment horizontal="center" vertical="center"/>
      <protection locked="0"/>
    </xf>
    <xf numFmtId="0" fontId="193" fillId="36" borderId="42" xfId="53" applyFont="1" applyFill="1" applyBorder="1" applyAlignment="1" applyProtection="1">
      <alignment horizontal="center" vertical="center"/>
      <protection locked="0"/>
    </xf>
    <xf numFmtId="0" fontId="193" fillId="36" borderId="28" xfId="53" applyFont="1" applyFill="1" applyBorder="1" applyAlignment="1" applyProtection="1">
      <alignment horizontal="center" vertical="center"/>
      <protection locked="0"/>
    </xf>
    <xf numFmtId="38" fontId="143" fillId="33" borderId="27" xfId="53" applyNumberFormat="1" applyFill="1" applyBorder="1" applyAlignment="1" applyProtection="1">
      <alignment horizontal="center" vertical="center"/>
      <protection locked="0"/>
    </xf>
    <xf numFmtId="38" fontId="194" fillId="33" borderId="42" xfId="53" applyNumberFormat="1" applyFont="1" applyFill="1" applyBorder="1" applyAlignment="1" applyProtection="1">
      <alignment horizontal="center" vertical="center"/>
      <protection locked="0"/>
    </xf>
    <xf numFmtId="38" fontId="194" fillId="33" borderId="28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79" fontId="158" fillId="33" borderId="27" xfId="60" applyNumberFormat="1" applyFont="1" applyFill="1" applyBorder="1" applyAlignment="1" applyProtection="1">
      <alignment horizontal="center"/>
      <protection/>
    </xf>
    <xf numFmtId="179" fontId="158" fillId="33" borderId="42" xfId="60" applyNumberFormat="1" applyFont="1" applyFill="1" applyBorder="1" applyAlignment="1" applyProtection="1">
      <alignment horizontal="center"/>
      <protection/>
    </xf>
    <xf numFmtId="179" fontId="158" fillId="33" borderId="28" xfId="60" applyNumberFormat="1" applyFont="1" applyFill="1" applyBorder="1" applyAlignment="1" applyProtection="1">
      <alignment horizontal="center"/>
      <protection/>
    </xf>
    <xf numFmtId="0" fontId="55" fillId="49" borderId="133" xfId="64" applyFont="1" applyFill="1" applyBorder="1" applyAlignment="1" applyProtection="1" quotePrefix="1">
      <alignment horizontal="center" wrapText="1"/>
      <protection locked="0"/>
    </xf>
    <xf numFmtId="0" fontId="55" fillId="49" borderId="52" xfId="64" applyFont="1" applyFill="1" applyBorder="1" applyAlignment="1" applyProtection="1">
      <alignment horizontal="center" wrapText="1"/>
      <protection locked="0"/>
    </xf>
    <xf numFmtId="0" fontId="55" fillId="49" borderId="134" xfId="64" applyFont="1" applyFill="1" applyBorder="1" applyAlignment="1" applyProtection="1">
      <alignment horizontal="center" wrapText="1"/>
      <protection locked="0"/>
    </xf>
    <xf numFmtId="0" fontId="196" fillId="32" borderId="44" xfId="57" applyFont="1" applyFill="1" applyBorder="1" applyAlignment="1" applyProtection="1" quotePrefix="1">
      <alignment horizontal="center"/>
      <protection/>
    </xf>
    <xf numFmtId="0" fontId="197" fillId="38" borderId="25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200" fontId="198" fillId="47" borderId="42" xfId="65" applyNumberFormat="1" applyFont="1" applyFill="1" applyBorder="1" applyAlignment="1" applyProtection="1">
      <alignment horizontal="left"/>
      <protection/>
    </xf>
    <xf numFmtId="200" fontId="198" fillId="47" borderId="28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03" fontId="187" fillId="55" borderId="0" xfId="57" applyNumberFormat="1" applyFont="1" applyFill="1" applyAlignment="1" applyProtection="1" quotePrefix="1">
      <alignment horizontal="center"/>
      <protection/>
    </xf>
    <xf numFmtId="38" fontId="16" fillId="33" borderId="61" xfId="65" applyNumberFormat="1" applyFont="1" applyFill="1" applyBorder="1" applyAlignment="1" applyProtection="1">
      <alignment horizontal="center" wrapText="1"/>
      <protection/>
    </xf>
    <xf numFmtId="38" fontId="16" fillId="33" borderId="44" xfId="65" applyNumberFormat="1" applyFont="1" applyFill="1" applyBorder="1" applyAlignment="1" applyProtection="1">
      <alignment horizontal="center"/>
      <protection/>
    </xf>
    <xf numFmtId="38" fontId="16" fillId="33" borderId="45" xfId="65" applyNumberFormat="1" applyFont="1" applyFill="1" applyBorder="1" applyAlignment="1" applyProtection="1">
      <alignment horizontal="center"/>
      <protection/>
    </xf>
    <xf numFmtId="38" fontId="16" fillId="33" borderId="58" xfId="65" applyNumberFormat="1" applyFont="1" applyFill="1" applyBorder="1" applyAlignment="1" applyProtection="1">
      <alignment horizontal="center" wrapText="1"/>
      <protection/>
    </xf>
    <xf numFmtId="38" fontId="199" fillId="33" borderId="46" xfId="65" applyNumberFormat="1" applyFont="1" applyFill="1" applyBorder="1" applyAlignment="1" applyProtection="1">
      <alignment horizontal="center"/>
      <protection/>
    </xf>
    <xf numFmtId="38" fontId="199" fillId="33" borderId="47" xfId="65" applyNumberFormat="1" applyFont="1" applyFill="1" applyBorder="1" applyAlignment="1" applyProtection="1">
      <alignment horizontal="center"/>
      <protection/>
    </xf>
    <xf numFmtId="38" fontId="16" fillId="33" borderId="59" xfId="65" applyNumberFormat="1" applyFont="1" applyFill="1" applyBorder="1" applyAlignment="1" applyProtection="1">
      <alignment horizontal="center" wrapText="1"/>
      <protection/>
    </xf>
    <xf numFmtId="38" fontId="199" fillId="33" borderId="48" xfId="65" applyNumberFormat="1" applyFont="1" applyFill="1" applyBorder="1" applyAlignment="1" applyProtection="1">
      <alignment horizontal="center"/>
      <protection/>
    </xf>
    <xf numFmtId="38" fontId="199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3" fillId="33" borderId="27" xfId="0" applyNumberFormat="1" applyFont="1" applyFill="1" applyBorder="1" applyAlignment="1" applyProtection="1">
      <alignment horizontal="center"/>
      <protection locked="0"/>
    </xf>
    <xf numFmtId="1" fontId="53" fillId="33" borderId="42" xfId="0" applyNumberFormat="1" applyFont="1" applyFill="1" applyBorder="1" applyAlignment="1" applyProtection="1">
      <alignment horizont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2" fillId="33" borderId="0" xfId="60" applyNumberFormat="1" applyFont="1" applyFill="1" applyBorder="1" applyAlignment="1" applyProtection="1">
      <alignment horizontal="center"/>
      <protection/>
    </xf>
    <xf numFmtId="0" fontId="196" fillId="33" borderId="44" xfId="57" applyFont="1" applyFill="1" applyBorder="1" applyAlignment="1" applyProtection="1" quotePrefix="1">
      <alignment horizontal="center"/>
      <protection/>
    </xf>
    <xf numFmtId="179" fontId="4" fillId="32" borderId="27" xfId="60" applyNumberFormat="1" applyFont="1" applyFill="1" applyBorder="1" applyAlignment="1" applyProtection="1">
      <alignment horizontal="center"/>
      <protection/>
    </xf>
    <xf numFmtId="179" fontId="4" fillId="32" borderId="42" xfId="60" applyNumberFormat="1" applyFont="1" applyFill="1" applyBorder="1" applyAlignment="1" applyProtection="1">
      <alignment horizontal="center"/>
      <protection/>
    </xf>
    <xf numFmtId="179" fontId="4" fillId="32" borderId="28" xfId="60" applyNumberFormat="1" applyFont="1" applyFill="1" applyBorder="1" applyAlignment="1" applyProtection="1">
      <alignment horizontal="center"/>
      <protection/>
    </xf>
    <xf numFmtId="0" fontId="191" fillId="33" borderId="115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02" fontId="200" fillId="55" borderId="0" xfId="57" applyNumberFormat="1" applyFont="1" applyFill="1" applyAlignment="1" applyProtection="1" quotePrefix="1">
      <alignment horizontal="center"/>
      <protection/>
    </xf>
    <xf numFmtId="0" fontId="21" fillId="36" borderId="133" xfId="64" applyFont="1" applyFill="1" applyBorder="1" applyAlignment="1" applyProtection="1" quotePrefix="1">
      <alignment horizontal="center" wrapText="1"/>
      <protection/>
    </xf>
    <xf numFmtId="0" fontId="21" fillId="36" borderId="52" xfId="64" applyFont="1" applyFill="1" applyBorder="1" applyAlignment="1" applyProtection="1">
      <alignment horizontal="center" wrapText="1"/>
      <protection/>
    </xf>
    <xf numFmtId="0" fontId="21" fillId="36" borderId="134" xfId="64" applyFont="1" applyFill="1" applyBorder="1" applyAlignment="1" applyProtection="1">
      <alignment horizontal="center" wrapText="1"/>
      <protection/>
    </xf>
    <xf numFmtId="181" fontId="8" fillId="33" borderId="27" xfId="62" applyNumberFormat="1" applyFont="1" applyFill="1" applyBorder="1" applyAlignment="1" applyProtection="1" quotePrefix="1">
      <alignment horizontal="center" vertical="center"/>
      <protection/>
    </xf>
    <xf numFmtId="181" fontId="8" fillId="33" borderId="28" xfId="62" applyNumberFormat="1" applyFont="1" applyFill="1" applyBorder="1" applyAlignment="1" applyProtection="1" quotePrefix="1">
      <alignment horizontal="center" vertical="center"/>
      <protection/>
    </xf>
    <xf numFmtId="180" fontId="190" fillId="44" borderId="27" xfId="57" applyNumberFormat="1" applyFont="1" applyFill="1" applyBorder="1" applyAlignment="1" applyProtection="1">
      <alignment horizontal="center" vertical="center"/>
      <protection/>
    </xf>
    <xf numFmtId="180" fontId="190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5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201" fillId="36" borderId="27" xfId="53" applyFont="1" applyFill="1" applyBorder="1" applyAlignment="1" applyProtection="1">
      <alignment horizontal="center" vertical="center"/>
      <protection/>
    </xf>
    <xf numFmtId="0" fontId="201" fillId="36" borderId="42" xfId="53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8" sqref="M148:P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455</v>
      </c>
      <c r="C1" s="764"/>
      <c r="D1" s="764"/>
      <c r="E1" s="764"/>
      <c r="F1" s="765"/>
      <c r="G1" s="421" t="s">
        <v>244</v>
      </c>
      <c r="H1" s="414"/>
      <c r="I1" s="751">
        <v>695388</v>
      </c>
      <c r="J1" s="752"/>
      <c r="K1" s="415"/>
      <c r="L1" s="423" t="s">
        <v>245</v>
      </c>
      <c r="M1" s="419">
        <v>2300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/>
      <c r="I3" s="757"/>
      <c r="J3" s="757"/>
      <c r="K3" s="758"/>
      <c r="L3" s="28" t="s">
        <v>246</v>
      </c>
      <c r="M3" s="753"/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МТИТС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297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30.09.2020 г.</v>
      </c>
      <c r="G11" s="384">
        <f>+P5-1</f>
        <v>2019</v>
      </c>
      <c r="H11" s="15"/>
      <c r="I11" s="576" t="str">
        <f>+O8</f>
        <v>30.09.2020 г.</v>
      </c>
      <c r="J11" s="385">
        <f>+P5-1</f>
        <v>2019</v>
      </c>
      <c r="K11" s="16"/>
      <c r="L11" s="577" t="str">
        <f>+O8</f>
        <v>30.09.2020 г.</v>
      </c>
      <c r="M11" s="386">
        <f>+P5-1</f>
        <v>2019</v>
      </c>
      <c r="N11" s="16"/>
      <c r="O11" s="578" t="str">
        <f>+O8</f>
        <v>30.09.2020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/>
      <c r="G15" s="217"/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0</v>
      </c>
      <c r="P15" s="366">
        <f t="shared" si="0"/>
        <v>0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10841015</v>
      </c>
      <c r="G16" s="221">
        <v>21077431</v>
      </c>
      <c r="H16" s="15"/>
      <c r="I16" s="222"/>
      <c r="J16" s="221"/>
      <c r="K16" s="215"/>
      <c r="L16" s="222"/>
      <c r="M16" s="221"/>
      <c r="N16" s="215"/>
      <c r="O16" s="349">
        <f t="shared" si="0"/>
        <v>10841015</v>
      </c>
      <c r="P16" s="372">
        <f t="shared" si="0"/>
        <v>21077431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3534910</v>
      </c>
      <c r="G18" s="217">
        <v>6303350</v>
      </c>
      <c r="H18" s="15"/>
      <c r="I18" s="218"/>
      <c r="J18" s="217"/>
      <c r="K18" s="215"/>
      <c r="L18" s="218"/>
      <c r="M18" s="217"/>
      <c r="N18" s="215"/>
      <c r="O18" s="353">
        <f t="shared" si="0"/>
        <v>3534910</v>
      </c>
      <c r="P18" s="366">
        <f t="shared" si="0"/>
        <v>6303350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140530</v>
      </c>
      <c r="G19" s="219">
        <v>119627</v>
      </c>
      <c r="H19" s="15"/>
      <c r="I19" s="220"/>
      <c r="J19" s="219"/>
      <c r="K19" s="215"/>
      <c r="L19" s="220"/>
      <c r="M19" s="219"/>
      <c r="N19" s="215"/>
      <c r="O19" s="348">
        <f t="shared" si="0"/>
        <v>140530</v>
      </c>
      <c r="P19" s="400">
        <f t="shared" si="0"/>
        <v>119627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321476</v>
      </c>
      <c r="G20" s="219">
        <v>493884</v>
      </c>
      <c r="H20" s="15"/>
      <c r="I20" s="220"/>
      <c r="J20" s="219"/>
      <c r="K20" s="215"/>
      <c r="L20" s="220"/>
      <c r="M20" s="219"/>
      <c r="N20" s="215"/>
      <c r="O20" s="348">
        <f t="shared" si="0"/>
        <v>321476</v>
      </c>
      <c r="P20" s="400">
        <f t="shared" si="0"/>
        <v>493884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29017804</v>
      </c>
      <c r="G21" s="219">
        <v>41154107</v>
      </c>
      <c r="H21" s="15"/>
      <c r="I21" s="220"/>
      <c r="J21" s="219"/>
      <c r="K21" s="215"/>
      <c r="L21" s="220"/>
      <c r="M21" s="219"/>
      <c r="N21" s="215"/>
      <c r="O21" s="348">
        <f t="shared" si="0"/>
        <v>29017804</v>
      </c>
      <c r="P21" s="400">
        <f t="shared" si="0"/>
        <v>41154107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1213901</v>
      </c>
      <c r="G22" s="219">
        <v>2649483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1213901</v>
      </c>
      <c r="P22" s="400">
        <f t="shared" si="0"/>
        <v>2649483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>
        <v>33282</v>
      </c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33282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80677</v>
      </c>
      <c r="G24" s="221">
        <v>-140455</v>
      </c>
      <c r="H24" s="15"/>
      <c r="I24" s="222"/>
      <c r="J24" s="221"/>
      <c r="K24" s="215"/>
      <c r="L24" s="222"/>
      <c r="M24" s="221"/>
      <c r="N24" s="215"/>
      <c r="O24" s="349">
        <f t="shared" si="0"/>
        <v>80677</v>
      </c>
      <c r="P24" s="372">
        <f t="shared" si="0"/>
        <v>-140455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45150313</v>
      </c>
      <c r="G25" s="223">
        <f>+ROUND(+SUM(G15,G16,G18,G19,G20,G21,G22,G23,G24),0)</f>
        <v>71690709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45150313</v>
      </c>
      <c r="P25" s="351">
        <f>+ROUND(+SUM(P15,P16,P18,P19,P20,P21,P22,P23,P24),0)</f>
        <v>71690709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>
        <v>23040</v>
      </c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23040</v>
      </c>
      <c r="P28" s="400">
        <f t="shared" si="1"/>
        <v>0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23040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23040</v>
      </c>
      <c r="P30" s="351">
        <f>+ROUND(+SUM(P27:P29),0)</f>
        <v>0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-8723927</v>
      </c>
      <c r="G37" s="235">
        <v>-11800607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-8723927</v>
      </c>
      <c r="P37" s="351">
        <f t="shared" si="2"/>
        <v>-11800607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-5452134</v>
      </c>
      <c r="G38" s="237">
        <v>-7451296</v>
      </c>
      <c r="H38" s="15"/>
      <c r="I38" s="238"/>
      <c r="J38" s="237"/>
      <c r="K38" s="215"/>
      <c r="L38" s="238"/>
      <c r="M38" s="237"/>
      <c r="N38" s="215"/>
      <c r="O38" s="363">
        <f t="shared" si="2"/>
        <v>-5452134</v>
      </c>
      <c r="P38" s="401">
        <f t="shared" si="2"/>
        <v>-7451296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-2222912</v>
      </c>
      <c r="G39" s="239">
        <v>-2704942</v>
      </c>
      <c r="H39" s="15"/>
      <c r="I39" s="240"/>
      <c r="J39" s="239"/>
      <c r="K39" s="215"/>
      <c r="L39" s="240"/>
      <c r="M39" s="239"/>
      <c r="N39" s="215"/>
      <c r="O39" s="364">
        <f t="shared" si="2"/>
        <v>-2222912</v>
      </c>
      <c r="P39" s="402">
        <f t="shared" si="2"/>
        <v>-2704942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29309</v>
      </c>
      <c r="G42" s="235">
        <v>10113</v>
      </c>
      <c r="H42" s="15"/>
      <c r="I42" s="236"/>
      <c r="J42" s="235"/>
      <c r="K42" s="215"/>
      <c r="L42" s="236"/>
      <c r="M42" s="235"/>
      <c r="N42" s="215"/>
      <c r="O42" s="350">
        <f>+ROUND(+F42+I42+L42,0)</f>
        <v>29309</v>
      </c>
      <c r="P42" s="351">
        <f>+ROUND(+G42+J42+M42,0)</f>
        <v>10113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>
        <v>491</v>
      </c>
      <c r="G44" s="217">
        <v>1971</v>
      </c>
      <c r="H44" s="15"/>
      <c r="I44" s="218">
        <v>4313706</v>
      </c>
      <c r="J44" s="217">
        <v>2061643</v>
      </c>
      <c r="K44" s="215"/>
      <c r="L44" s="218"/>
      <c r="M44" s="217"/>
      <c r="N44" s="215"/>
      <c r="O44" s="353">
        <f aca="true" t="shared" si="3" ref="O44:P47">+ROUND(+F44+I44+L44,0)</f>
        <v>4314197</v>
      </c>
      <c r="P44" s="366">
        <f t="shared" si="3"/>
        <v>2063614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>
        <v>8800</v>
      </c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8800</v>
      </c>
      <c r="P47" s="372">
        <f t="shared" si="3"/>
        <v>0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9291</v>
      </c>
      <c r="G48" s="223">
        <f>+ROUND(+SUM(G44:G47),0)</f>
        <v>1971</v>
      </c>
      <c r="H48" s="15"/>
      <c r="I48" s="224">
        <f>+ROUND(+SUM(I44:I47),0)</f>
        <v>4313706</v>
      </c>
      <c r="J48" s="223">
        <f>+ROUND(+SUM(J44:J47),0)</f>
        <v>2061643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4322997</v>
      </c>
      <c r="P48" s="351">
        <f>+ROUND(+SUM(P44:P47),0)</f>
        <v>2063614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36488026</v>
      </c>
      <c r="G50" s="245">
        <f>+ROUND(G25+G30+G37+G42+G48,0)</f>
        <v>59902186</v>
      </c>
      <c r="H50" s="15"/>
      <c r="I50" s="246">
        <f>+ROUND(I25+I30+I37+I42+I48,0)</f>
        <v>4313706</v>
      </c>
      <c r="J50" s="245">
        <f>+ROUND(J25+J30+J37+J42+J48,0)</f>
        <v>2061643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40801732</v>
      </c>
      <c r="P50" s="368">
        <f>+ROUND(P25+P30+P37+P42+P48,0)</f>
        <v>61963829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16125931</v>
      </c>
      <c r="G53" s="247">
        <v>28685333</v>
      </c>
      <c r="H53" s="15"/>
      <c r="I53" s="248">
        <v>1425719</v>
      </c>
      <c r="J53" s="247">
        <v>2365235</v>
      </c>
      <c r="K53" s="215"/>
      <c r="L53" s="248"/>
      <c r="M53" s="247"/>
      <c r="N53" s="215"/>
      <c r="O53" s="354">
        <f aca="true" t="shared" si="4" ref="O53:P57">+ROUND(+F53+I53+L53,0)</f>
        <v>17551650</v>
      </c>
      <c r="P53" s="347">
        <f t="shared" si="4"/>
        <v>31050568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410902</v>
      </c>
      <c r="G54" s="221">
        <v>553548</v>
      </c>
      <c r="H54" s="15"/>
      <c r="I54" s="222">
        <v>36</v>
      </c>
      <c r="J54" s="221">
        <v>9280</v>
      </c>
      <c r="K54" s="215"/>
      <c r="L54" s="222"/>
      <c r="M54" s="221"/>
      <c r="N54" s="215"/>
      <c r="O54" s="349">
        <f t="shared" si="4"/>
        <v>410938</v>
      </c>
      <c r="P54" s="372">
        <f t="shared" si="4"/>
        <v>562828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299814</v>
      </c>
      <c r="G55" s="221">
        <v>356272</v>
      </c>
      <c r="H55" s="15"/>
      <c r="I55" s="222">
        <v>1003</v>
      </c>
      <c r="J55" s="221">
        <v>912</v>
      </c>
      <c r="K55" s="215"/>
      <c r="L55" s="222"/>
      <c r="M55" s="221"/>
      <c r="N55" s="215"/>
      <c r="O55" s="349">
        <f t="shared" si="4"/>
        <v>300817</v>
      </c>
      <c r="P55" s="372">
        <f t="shared" si="4"/>
        <v>357184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23991275</v>
      </c>
      <c r="G56" s="221">
        <v>29758090</v>
      </c>
      <c r="H56" s="15"/>
      <c r="I56" s="222">
        <v>1823575</v>
      </c>
      <c r="J56" s="221">
        <v>2524859</v>
      </c>
      <c r="K56" s="215"/>
      <c r="L56" s="222"/>
      <c r="M56" s="221"/>
      <c r="N56" s="215"/>
      <c r="O56" s="349">
        <f t="shared" si="4"/>
        <v>25814850</v>
      </c>
      <c r="P56" s="372">
        <f t="shared" si="4"/>
        <v>32282949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5425059</v>
      </c>
      <c r="G57" s="221">
        <v>7107617</v>
      </c>
      <c r="H57" s="15"/>
      <c r="I57" s="222">
        <v>721823</v>
      </c>
      <c r="J57" s="221">
        <v>580643</v>
      </c>
      <c r="K57" s="215"/>
      <c r="L57" s="222"/>
      <c r="M57" s="221"/>
      <c r="N57" s="215"/>
      <c r="O57" s="349">
        <f t="shared" si="4"/>
        <v>6146882</v>
      </c>
      <c r="P57" s="372">
        <f t="shared" si="4"/>
        <v>7688260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46252981</v>
      </c>
      <c r="G58" s="249">
        <f>+ROUND(+SUM(G53:G57),0)</f>
        <v>66460860</v>
      </c>
      <c r="H58" s="15"/>
      <c r="I58" s="250">
        <f>+ROUND(+SUM(I53:I57),0)</f>
        <v>3972156</v>
      </c>
      <c r="J58" s="249">
        <f>+ROUND(+SUM(J53:J57),0)</f>
        <v>5480929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50225137</v>
      </c>
      <c r="P58" s="370">
        <f>+ROUND(+SUM(P53:P57),0)</f>
        <v>71941789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-50483451</v>
      </c>
      <c r="G61" s="221">
        <v>81871634</v>
      </c>
      <c r="H61" s="15"/>
      <c r="I61" s="222">
        <v>3185139</v>
      </c>
      <c r="J61" s="221">
        <v>724339</v>
      </c>
      <c r="K61" s="215"/>
      <c r="L61" s="222"/>
      <c r="M61" s="221"/>
      <c r="N61" s="215"/>
      <c r="O61" s="349">
        <f t="shared" si="5"/>
        <v>-47298312</v>
      </c>
      <c r="P61" s="372">
        <f t="shared" si="5"/>
        <v>82595973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71204</v>
      </c>
      <c r="G62" s="221">
        <v>1895088</v>
      </c>
      <c r="H62" s="15"/>
      <c r="I62" s="222">
        <v>2538055</v>
      </c>
      <c r="J62" s="221">
        <v>1247123</v>
      </c>
      <c r="K62" s="215"/>
      <c r="L62" s="222"/>
      <c r="M62" s="221"/>
      <c r="N62" s="215"/>
      <c r="O62" s="349">
        <f t="shared" si="5"/>
        <v>2609259</v>
      </c>
      <c r="P62" s="372">
        <f t="shared" si="5"/>
        <v>3142211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-50412247</v>
      </c>
      <c r="G65" s="249">
        <f>+ROUND(+SUM(G60:G63),0)</f>
        <v>83766722</v>
      </c>
      <c r="H65" s="15"/>
      <c r="I65" s="250">
        <f>+ROUND(+SUM(I60:I63),0)</f>
        <v>5723194</v>
      </c>
      <c r="J65" s="249">
        <f>+ROUND(+SUM(J60:J63),0)</f>
        <v>1971462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-44689053</v>
      </c>
      <c r="P65" s="370">
        <f>+ROUND(+SUM(P60:P63),0)</f>
        <v>85738184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>
        <v>4945944</v>
      </c>
      <c r="G67" s="247">
        <v>10225898</v>
      </c>
      <c r="H67" s="15"/>
      <c r="I67" s="248"/>
      <c r="J67" s="247"/>
      <c r="K67" s="215"/>
      <c r="L67" s="248"/>
      <c r="M67" s="247"/>
      <c r="N67" s="215"/>
      <c r="O67" s="354">
        <f>+ROUND(+F67+I67+L67,0)</f>
        <v>4945944</v>
      </c>
      <c r="P67" s="347">
        <f>+ROUND(+G67+J67+M67,0)</f>
        <v>10225898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>
        <v>1747421</v>
      </c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1747421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4945944</v>
      </c>
      <c r="G69" s="249">
        <f>+ROUND(+SUM(G67:G68),0)</f>
        <v>11973319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4945944</v>
      </c>
      <c r="P69" s="370">
        <f>+ROUND(+SUM(P67:P68),0)</f>
        <v>11973319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/>
      <c r="G71" s="247"/>
      <c r="H71" s="15"/>
      <c r="I71" s="248"/>
      <c r="J71" s="247"/>
      <c r="K71" s="215"/>
      <c r="L71" s="248"/>
      <c r="M71" s="247"/>
      <c r="N71" s="215"/>
      <c r="O71" s="354">
        <f>+ROUND(+F71+I71+L71,0)</f>
        <v>0</v>
      </c>
      <c r="P71" s="347">
        <f>+ROUND(+G71+J71+M71,0)</f>
        <v>0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0</v>
      </c>
      <c r="G73" s="249">
        <f>+ROUND(+SUM(G71:G72),0)</f>
        <v>0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0</v>
      </c>
      <c r="P73" s="370">
        <f>+ROUND(+SUM(P71:P72),0)</f>
        <v>0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174299949</v>
      </c>
      <c r="G75" s="247">
        <v>195946383</v>
      </c>
      <c r="H75" s="15"/>
      <c r="I75" s="248">
        <v>112928</v>
      </c>
      <c r="J75" s="247">
        <v>114974</v>
      </c>
      <c r="K75" s="215"/>
      <c r="L75" s="248"/>
      <c r="M75" s="247"/>
      <c r="N75" s="215"/>
      <c r="O75" s="354">
        <f>+ROUND(+F75+I75+L75,0)</f>
        <v>174412877</v>
      </c>
      <c r="P75" s="347">
        <f>+ROUND(+G75+J75+M75,0)</f>
        <v>196061357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>
        <v>208000000</v>
      </c>
      <c r="H76" s="15"/>
      <c r="I76" s="222">
        <v>381640</v>
      </c>
      <c r="J76" s="221">
        <v>38262112</v>
      </c>
      <c r="K76" s="215"/>
      <c r="L76" s="222"/>
      <c r="M76" s="221"/>
      <c r="N76" s="215"/>
      <c r="O76" s="349">
        <f>+ROUND(+F76+I76+L76,0)</f>
        <v>381640</v>
      </c>
      <c r="P76" s="372">
        <f>+ROUND(+G76+J76+M76,0)</f>
        <v>246262112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174299949</v>
      </c>
      <c r="G77" s="249">
        <f>+ROUND(+SUM(G75:G76),0)</f>
        <v>403946383</v>
      </c>
      <c r="H77" s="15"/>
      <c r="I77" s="250">
        <f>+ROUND(+SUM(I75:I76),0)</f>
        <v>494568</v>
      </c>
      <c r="J77" s="249">
        <f>+ROUND(+SUM(J75:J76),0)</f>
        <v>38377086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174794517</v>
      </c>
      <c r="P77" s="370">
        <f>+ROUND(+SUM(P75:P76),0)</f>
        <v>442323469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175086627</v>
      </c>
      <c r="G79" s="260">
        <f>+ROUND(G58+G65+G69+G73+G77,0)</f>
        <v>566147284</v>
      </c>
      <c r="H79" s="15"/>
      <c r="I79" s="257">
        <f>+ROUND(I58+I65+I69+I73+I77,0)</f>
        <v>10189918</v>
      </c>
      <c r="J79" s="260">
        <f>+ROUND(J58+J65+J69+J73+J77,0)</f>
        <v>45829477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185276545</v>
      </c>
      <c r="P79" s="380">
        <f>+ROUND(P58+P65+P69+P73+P77,0)</f>
        <v>611976761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165129696</v>
      </c>
      <c r="G81" s="217">
        <v>328582629</v>
      </c>
      <c r="H81" s="15"/>
      <c r="I81" s="218">
        <v>5362651</v>
      </c>
      <c r="J81" s="217">
        <v>42621365</v>
      </c>
      <c r="K81" s="215"/>
      <c r="L81" s="218"/>
      <c r="M81" s="217"/>
      <c r="N81" s="215"/>
      <c r="O81" s="353">
        <f>+ROUND(+F81+I81+L81,0)</f>
        <v>170492347</v>
      </c>
      <c r="P81" s="366">
        <f>+ROUND(+G81+J81+M81,0)</f>
        <v>371203994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165129696</v>
      </c>
      <c r="G83" s="258">
        <f>+ROUND(G81+G82,0)</f>
        <v>328582629</v>
      </c>
      <c r="H83" s="15"/>
      <c r="I83" s="259">
        <f>+ROUND(I81+I82,0)</f>
        <v>5362651</v>
      </c>
      <c r="J83" s="258">
        <f>+ROUND(J81+J82,0)</f>
        <v>42621365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170492347</v>
      </c>
      <c r="P83" s="375">
        <f>+ROUND(P81+P82,0)</f>
        <v>371203994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26531095</v>
      </c>
      <c r="G85" s="279">
        <f>+ROUND(G50,0)-ROUND(G79,0)+ROUND(G83,0)</f>
        <v>-177662469</v>
      </c>
      <c r="H85" s="15"/>
      <c r="I85" s="280">
        <f>+ROUND(I50,0)-ROUND(I79,0)+ROUND(I83,0)</f>
        <v>-513561</v>
      </c>
      <c r="J85" s="279">
        <f>+ROUND(J50,0)-ROUND(J79,0)+ROUND(J83,0)</f>
        <v>-1146469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26017534</v>
      </c>
      <c r="P85" s="377">
        <f>+ROUND(P50,0)-ROUND(P79,0)+ROUND(P83,0)</f>
        <v>-178808938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-26531095</v>
      </c>
      <c r="G86" s="281">
        <f>+ROUND(G103,0)+ROUND(G122,0)+ROUND(G129,0)-ROUND(G134,0)</f>
        <v>177662469</v>
      </c>
      <c r="H86" s="15"/>
      <c r="I86" s="282">
        <f>+ROUND(I103,0)+ROUND(I122,0)+ROUND(I129,0)-ROUND(I134,0)</f>
        <v>513561</v>
      </c>
      <c r="J86" s="281">
        <f>+ROUND(J103,0)+ROUND(J122,0)+ROUND(J129,0)-ROUND(J134,0)</f>
        <v>1146469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-26017534</v>
      </c>
      <c r="P86" s="379">
        <f>+ROUND(P103,0)+ROUND(P122,0)+ROUND(P129,0)-ROUND(P134,0)</f>
        <v>178808938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>
        <v>5403220</v>
      </c>
      <c r="G94" s="221">
        <v>223913634</v>
      </c>
      <c r="H94" s="15"/>
      <c r="I94" s="222"/>
      <c r="J94" s="221"/>
      <c r="K94" s="215"/>
      <c r="L94" s="222"/>
      <c r="M94" s="221"/>
      <c r="N94" s="215"/>
      <c r="O94" s="349">
        <f t="shared" si="6"/>
        <v>5403220</v>
      </c>
      <c r="P94" s="372">
        <f t="shared" si="6"/>
        <v>223913634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5403220</v>
      </c>
      <c r="G97" s="223">
        <f>+ROUND(+SUM(G93:G96),0)</f>
        <v>223913634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5403220</v>
      </c>
      <c r="P97" s="351">
        <f>+ROUND(+SUM(P93:P96),0)</f>
        <v>223913634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>
        <v>44982</v>
      </c>
      <c r="G100" s="221">
        <v>72247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44982</v>
      </c>
      <c r="P100" s="372">
        <f>+ROUND(+G100+J100+M100,0)</f>
        <v>72247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44982</v>
      </c>
      <c r="G101" s="223">
        <f>+ROUND(+SUM(G99:G100),0)</f>
        <v>72247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44982</v>
      </c>
      <c r="P101" s="351">
        <f>+ROUND(+SUM(P99:P100),0)</f>
        <v>72247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5448202</v>
      </c>
      <c r="G103" s="245">
        <f>+ROUND(G91+G97+G101,0)</f>
        <v>223985881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5448202</v>
      </c>
      <c r="P103" s="368">
        <f>+ROUND(P91+P97+P101,0)</f>
        <v>223985881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>
        <v>-22372237</v>
      </c>
      <c r="G111" s="221">
        <v>-44516118</v>
      </c>
      <c r="H111" s="15"/>
      <c r="I111" s="222"/>
      <c r="J111" s="221"/>
      <c r="K111" s="215"/>
      <c r="L111" s="222"/>
      <c r="M111" s="221"/>
      <c r="N111" s="215"/>
      <c r="O111" s="349">
        <f>+ROUND(+F111+I111+L111,0)</f>
        <v>-22372237</v>
      </c>
      <c r="P111" s="372">
        <f>+ROUND(+G111+J111+M111,0)</f>
        <v>-44516118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-22372237</v>
      </c>
      <c r="G112" s="249">
        <f>+ROUND(+SUM(G110:G111),0)</f>
        <v>-44516118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-22372237</v>
      </c>
      <c r="P112" s="370">
        <f>+ROUND(+SUM(P110:P111),0)</f>
        <v>-44516118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-1219</v>
      </c>
      <c r="G118" s="247">
        <v>-1647</v>
      </c>
      <c r="H118" s="15"/>
      <c r="I118" s="248"/>
      <c r="J118" s="247"/>
      <c r="K118" s="215"/>
      <c r="L118" s="248">
        <v>-127417133</v>
      </c>
      <c r="M118" s="247">
        <v>42419321</v>
      </c>
      <c r="N118" s="215"/>
      <c r="O118" s="354">
        <f>+ROUND(+F118+I118+L118,0)</f>
        <v>-127418352</v>
      </c>
      <c r="P118" s="347">
        <f>+ROUND(+G118+J118+M118,0)</f>
        <v>42417674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>
        <v>-8421</v>
      </c>
      <c r="G119" s="221">
        <v>-9371</v>
      </c>
      <c r="H119" s="15"/>
      <c r="I119" s="222"/>
      <c r="J119" s="221"/>
      <c r="K119" s="215"/>
      <c r="L119" s="222"/>
      <c r="M119" s="221"/>
      <c r="N119" s="215"/>
      <c r="O119" s="349">
        <f>+ROUND(+F119+I119+L119,0)</f>
        <v>-8421</v>
      </c>
      <c r="P119" s="372">
        <f>+ROUND(+G119+J119+M119,0)</f>
        <v>-9371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-9640</v>
      </c>
      <c r="G120" s="249">
        <f>+ROUND(+SUM(G118:G119),0)</f>
        <v>-11018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-127417133</v>
      </c>
      <c r="M120" s="249">
        <f>+ROUND(+SUM(M118:M119),0)</f>
        <v>42419321</v>
      </c>
      <c r="N120" s="215"/>
      <c r="O120" s="369">
        <f>+ROUND(+SUM(O118:O119),0)</f>
        <v>-127426773</v>
      </c>
      <c r="P120" s="370">
        <f>+ROUND(+SUM(P118:P119),0)</f>
        <v>42408303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-22381877</v>
      </c>
      <c r="G122" s="260">
        <f>+ROUND(G108+G112+G116+G120,0)</f>
        <v>-44527136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-127417133</v>
      </c>
      <c r="M122" s="260">
        <f>+ROUND(M108+M112+M116+M120,0)</f>
        <v>42419321</v>
      </c>
      <c r="N122" s="215"/>
      <c r="O122" s="373">
        <f>+ROUND(O108+O112+O116+O120,0)</f>
        <v>-149799010</v>
      </c>
      <c r="P122" s="380">
        <f>+ROUND(P108+P112+P116+P120,0)</f>
        <v>-2107815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-548353</v>
      </c>
      <c r="G125" s="221">
        <v>-938651</v>
      </c>
      <c r="H125" s="15"/>
      <c r="I125" s="222">
        <v>548353</v>
      </c>
      <c r="J125" s="221">
        <v>938651</v>
      </c>
      <c r="K125" s="215"/>
      <c r="L125" s="222"/>
      <c r="M125" s="221"/>
      <c r="N125" s="215"/>
      <c r="O125" s="349">
        <f t="shared" si="7"/>
        <v>0</v>
      </c>
      <c r="P125" s="372">
        <f t="shared" si="7"/>
        <v>0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-9286201</v>
      </c>
      <c r="G126" s="221">
        <v>-207818</v>
      </c>
      <c r="H126" s="15"/>
      <c r="I126" s="222">
        <v>-34792</v>
      </c>
      <c r="J126" s="221">
        <v>207818</v>
      </c>
      <c r="K126" s="215"/>
      <c r="L126" s="222">
        <v>9179336</v>
      </c>
      <c r="M126" s="221"/>
      <c r="N126" s="215"/>
      <c r="O126" s="349">
        <f t="shared" si="7"/>
        <v>-141657</v>
      </c>
      <c r="P126" s="372">
        <f t="shared" si="7"/>
        <v>0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-9834554</v>
      </c>
      <c r="G129" s="258">
        <f>+ROUND(+SUM(G124,G125,G126,G128),0)</f>
        <v>-1146469</v>
      </c>
      <c r="H129" s="15"/>
      <c r="I129" s="259">
        <f>+ROUND(+SUM(I124,I125,I126,I128),0)</f>
        <v>513561</v>
      </c>
      <c r="J129" s="258">
        <f>+ROUND(+SUM(J124,J125,J126,J128),0)</f>
        <v>1146469</v>
      </c>
      <c r="K129" s="215"/>
      <c r="L129" s="259">
        <f>+ROUND(+SUM(L124,L125,L126,L128),0)</f>
        <v>9179336</v>
      </c>
      <c r="M129" s="258">
        <f>+ROUND(+SUM(M124,M125,M126,M128),0)</f>
        <v>0</v>
      </c>
      <c r="N129" s="215"/>
      <c r="O129" s="374">
        <f>+ROUND(+SUM(O124,O125,O126,O128),0)</f>
        <v>-141657</v>
      </c>
      <c r="P129" s="375">
        <f>+ROUND(+SUM(P124,P125,P126,P128),0)</f>
        <v>0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1172814</v>
      </c>
      <c r="G131" s="217">
        <v>495690</v>
      </c>
      <c r="H131" s="15"/>
      <c r="I131" s="218">
        <v>44533</v>
      </c>
      <c r="J131" s="217">
        <v>42893</v>
      </c>
      <c r="K131" s="215"/>
      <c r="L131" s="218">
        <v>223900218</v>
      </c>
      <c r="M131" s="217">
        <v>181480897</v>
      </c>
      <c r="N131" s="215"/>
      <c r="O131" s="353">
        <f aca="true" t="shared" si="8" ref="O131:P133">+ROUND(+F131+I131+L131,0)</f>
        <v>225117565</v>
      </c>
      <c r="P131" s="366">
        <f t="shared" si="8"/>
        <v>182019480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>
        <v>-2216</v>
      </c>
      <c r="G132" s="221">
        <v>27317</v>
      </c>
      <c r="H132" s="15"/>
      <c r="I132" s="222">
        <v>206</v>
      </c>
      <c r="J132" s="221">
        <v>1640</v>
      </c>
      <c r="K132" s="215"/>
      <c r="L132" s="222"/>
      <c r="M132" s="221"/>
      <c r="N132" s="215"/>
      <c r="O132" s="349">
        <f t="shared" si="8"/>
        <v>-2010</v>
      </c>
      <c r="P132" s="372">
        <f t="shared" si="8"/>
        <v>28957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933464</v>
      </c>
      <c r="G133" s="221">
        <v>1172814</v>
      </c>
      <c r="H133" s="15"/>
      <c r="I133" s="222">
        <v>44739</v>
      </c>
      <c r="J133" s="221">
        <v>44533</v>
      </c>
      <c r="K133" s="215"/>
      <c r="L133" s="222">
        <v>105662421</v>
      </c>
      <c r="M133" s="221">
        <v>223900218</v>
      </c>
      <c r="N133" s="215"/>
      <c r="O133" s="349">
        <f t="shared" si="8"/>
        <v>106640624</v>
      </c>
      <c r="P133" s="372">
        <f t="shared" si="8"/>
        <v>225117565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-237134</v>
      </c>
      <c r="G134" s="263">
        <f>+ROUND(+G133-G131-G132,0)</f>
        <v>649807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-118237797</v>
      </c>
      <c r="M134" s="263">
        <f>+ROUND(+M133-M131-M132,0)</f>
        <v>42419321</v>
      </c>
      <c r="N134" s="215"/>
      <c r="O134" s="382">
        <f>+ROUND(+O133-O131-O132,0)</f>
        <v>-118474931</v>
      </c>
      <c r="P134" s="383">
        <f>+ROUND(+P133-P131-P132,0)</f>
        <v>43069128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>
        <v>1242</v>
      </c>
      <c r="G139" s="221">
        <v>1242</v>
      </c>
      <c r="H139" s="15"/>
      <c r="I139" s="222"/>
      <c r="J139" s="221"/>
      <c r="K139" s="215"/>
      <c r="L139" s="222"/>
      <c r="M139" s="221"/>
      <c r="N139" s="215"/>
      <c r="O139" s="349">
        <f t="shared" si="9"/>
        <v>1242</v>
      </c>
      <c r="P139" s="372">
        <f t="shared" si="9"/>
        <v>1242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1242</v>
      </c>
      <c r="G140" s="263">
        <f>+ROUND(+G139-G137-G138,0)</f>
        <v>1242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1242</v>
      </c>
      <c r="P140" s="383">
        <f>+ROUND(+P139-P137-P138,0)</f>
        <v>1242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-235892</v>
      </c>
      <c r="G142" s="525">
        <f>+G134+G140</f>
        <v>651049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-118237797</v>
      </c>
      <c r="M142" s="525">
        <f>+M134+M140</f>
        <v>42419321</v>
      </c>
      <c r="N142" s="215"/>
      <c r="O142" s="382">
        <f>+O134+O140</f>
        <v>-118473689</v>
      </c>
      <c r="P142" s="383">
        <f>+P134+P140</f>
        <v>43070370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22102020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/>
      <c r="G148" s="790"/>
      <c r="H148" s="790"/>
      <c r="I148" s="791"/>
      <c r="J148" s="334"/>
      <c r="K148" s="16"/>
      <c r="L148" s="334" t="s">
        <v>234</v>
      </c>
      <c r="M148" s="789"/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934706</v>
      </c>
      <c r="G160" s="553">
        <f>+G133+G139</f>
        <v>1174056</v>
      </c>
      <c r="I160" s="552">
        <f>+I133+I139</f>
        <v>44739</v>
      </c>
      <c r="J160" s="553">
        <f>+J133+J139</f>
        <v>44533</v>
      </c>
      <c r="K160" s="215"/>
      <c r="L160" s="552">
        <f>+L133+L139</f>
        <v>105662421</v>
      </c>
      <c r="M160" s="553">
        <f>+M133+M139</f>
        <v>223900218</v>
      </c>
      <c r="N160" s="215"/>
      <c r="O160" s="556">
        <f>+ROUND(+F160+I160+L160,0)</f>
        <v>106641866</v>
      </c>
      <c r="P160" s="557">
        <f>+ROUND(+G160+J160+M160,0)</f>
        <v>225118807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70">
        <f>+'Cash-Flow-2020-Leva'!P5</f>
        <v>2020</v>
      </c>
      <c r="D161" s="771"/>
      <c r="F161" s="549">
        <v>934706</v>
      </c>
      <c r="G161" s="550">
        <v>1174056</v>
      </c>
      <c r="I161" s="549">
        <v>44739</v>
      </c>
      <c r="J161" s="550">
        <v>44533</v>
      </c>
      <c r="K161" s="215"/>
      <c r="L161" s="549">
        <v>105662421</v>
      </c>
      <c r="M161" s="550">
        <v>223900218</v>
      </c>
      <c r="N161" s="215"/>
      <c r="O161" s="558">
        <f>+ROUND(+F161+I161+L161,0)</f>
        <v>106641866</v>
      </c>
      <c r="P161" s="559">
        <f>+ROUND(+G161+J161+M161,0)</f>
        <v>225118807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30.09.2020 г.</v>
      </c>
      <c r="G162" s="543">
        <f>+G11</f>
        <v>2019</v>
      </c>
      <c r="I162" s="581" t="str">
        <f>+I11</f>
        <v>30.09.2020 г.</v>
      </c>
      <c r="J162" s="545">
        <f>+J11</f>
        <v>2019</v>
      </c>
      <c r="K162" s="11"/>
      <c r="L162" s="582" t="str">
        <f>+L11</f>
        <v>30.09.2020 г.</v>
      </c>
      <c r="M162" s="548">
        <f>+M11</f>
        <v>2019</v>
      </c>
      <c r="N162" s="11"/>
      <c r="O162" s="583" t="str">
        <f>+O11</f>
        <v>30.09.2020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3" manualBreakCount="3">
    <brk id="58" min="1" max="15" man="1"/>
    <brk id="103" min="1" max="15" man="1"/>
    <brk id="148" min="1" max="15" man="1"/>
  </rowBreaks>
  <ignoredErrors>
    <ignoredError sqref="K132 O130 O98 K129 L135 O135 O85 K37 N37 O91:O92 O102:O105 O108:O109 O113 O116:O117 O121 K153:K154 N153:N154 O87:O88 O64 N81:N82 K112 N25 N66:O66 N134:O134 N149:O149 N31:O36 N62:N64 N70:O70 N67:N68 N73:O74 N71:N72 N78:O80 N75:N76 N83 N129:N133 N155:O155 N97:N126 N41:O41 N40 N43:O43 N42 N49:O52 N44:N47 N59:O59 N53:N57 N60 K40:L60 K113:L117 K155:L155 K30:L36 K149:L149 K97:L111 K134:L134 K130:L130 K25 K62:L63 K151:L152 K150 N151:O152 N150 K65:L83 K64 K119:L119 K118 K121:L121 K120 K123:L125 K122 K126 K131 K133 O123 N30 N48 N58 N65 N69 N77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МТИТС</v>
      </c>
      <c r="C1" s="803"/>
      <c r="D1" s="803"/>
      <c r="E1" s="803"/>
      <c r="F1" s="804"/>
      <c r="G1" s="426" t="s">
        <v>244</v>
      </c>
      <c r="H1" s="109"/>
      <c r="I1" s="805">
        <f>+'Cash-Flow-2020-Leva'!I1:J1</f>
        <v>695388</v>
      </c>
      <c r="J1" s="806"/>
      <c r="K1" s="427"/>
      <c r="L1" s="428" t="s">
        <v>245</v>
      </c>
      <c r="M1" s="429">
        <f>+'Cash-Flow-2020-Leva'!M1</f>
        <v>2300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>
        <f>+'Cash-Flow-2020-Leva'!H3</f>
        <v>0</v>
      </c>
      <c r="I3" s="816"/>
      <c r="J3" s="816"/>
      <c r="K3" s="817"/>
      <c r="L3" s="51" t="s">
        <v>246</v>
      </c>
      <c r="M3" s="818">
        <f>+'Cash-Flow-2020-Leva'!M3:P3</f>
        <v>0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МТИТС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30.09.2020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30.09.2020 г.</v>
      </c>
      <c r="G11" s="384">
        <f>+'Cash-Flow-2020-Leva'!G11</f>
        <v>2019</v>
      </c>
      <c r="H11" s="5"/>
      <c r="I11" s="576" t="str">
        <f>+O8</f>
        <v>30.09.2020 г.</v>
      </c>
      <c r="J11" s="385">
        <f>+'Cash-Flow-2020-Leva'!J11</f>
        <v>2019</v>
      </c>
      <c r="K11" s="5"/>
      <c r="L11" s="577" t="str">
        <f>+O8</f>
        <v>30.09.2020 г.</v>
      </c>
      <c r="M11" s="386">
        <f>+'Cash-Flow-2020-Leva'!M11</f>
        <v>2019</v>
      </c>
      <c r="N11" s="450"/>
      <c r="O11" s="578" t="str">
        <f>+O8</f>
        <v>30.09.2020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0</v>
      </c>
      <c r="G15" s="243">
        <f>+'Cash-Flow-2020-Leva'!G15/1000</f>
        <v>0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0</v>
      </c>
      <c r="P15" s="366">
        <f aca="true" t="shared" si="1" ref="P15:P24">+G15+J15+M15</f>
        <v>0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10841.015</v>
      </c>
      <c r="G16" s="255">
        <f>+'Cash-Flow-2020-Leva'!G16/1000</f>
        <v>21077.431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10841.015</v>
      </c>
      <c r="P16" s="372">
        <f t="shared" si="1"/>
        <v>21077.431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3534.91</v>
      </c>
      <c r="G18" s="243">
        <f>+'Cash-Flow-2020-Leva'!G18/1000</f>
        <v>6303.35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3534.91</v>
      </c>
      <c r="P18" s="366">
        <f t="shared" si="1"/>
        <v>6303.35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140.53</v>
      </c>
      <c r="G19" s="266">
        <f>+'Cash-Flow-2020-Leva'!G19/1000</f>
        <v>119.627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140.53</v>
      </c>
      <c r="P19" s="400">
        <f t="shared" si="1"/>
        <v>119.627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321.476</v>
      </c>
      <c r="G20" s="266">
        <f>+'Cash-Flow-2020-Leva'!G20/1000</f>
        <v>493.884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321.476</v>
      </c>
      <c r="P20" s="400">
        <f t="shared" si="1"/>
        <v>493.884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29017.804</v>
      </c>
      <c r="G21" s="266">
        <f>+'Cash-Flow-2020-Leva'!G21/1000</f>
        <v>41154.107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29017.804</v>
      </c>
      <c r="P21" s="400">
        <f t="shared" si="1"/>
        <v>41154.107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1213.901</v>
      </c>
      <c r="G22" s="266">
        <f>+'Cash-Flow-2020-Leva'!G22/1000</f>
        <v>2649.483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1213.901</v>
      </c>
      <c r="P22" s="400">
        <f t="shared" si="1"/>
        <v>2649.483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33.282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33.282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80.677</v>
      </c>
      <c r="G24" s="255">
        <f>+'Cash-Flow-2020-Leva'!G24/1000</f>
        <v>-140.455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80.677</v>
      </c>
      <c r="P24" s="372">
        <f t="shared" si="1"/>
        <v>-140.455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45150.313</v>
      </c>
      <c r="G25" s="223">
        <f>+SUM(G15,G16,G18,G19,G20,G21,G22,G23,G24)</f>
        <v>71690.70900000002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45150.313</v>
      </c>
      <c r="P25" s="351">
        <f>+SUM(P15,P16,P18,P19,P20,P21,P22,P23,P24)</f>
        <v>71690.70900000002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23.04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23.04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23.04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23.04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-8723.927</v>
      </c>
      <c r="G37" s="223">
        <f>+'Cash-Flow-2020-Leva'!G37/1000</f>
        <v>-11800.607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-8723.927</v>
      </c>
      <c r="P37" s="351">
        <f t="shared" si="3"/>
        <v>-11800.607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-5452.134</v>
      </c>
      <c r="G38" s="268">
        <f>+'Cash-Flow-2020-Leva'!G38/1000</f>
        <v>-7451.296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-5452.134</v>
      </c>
      <c r="P38" s="401">
        <f t="shared" si="3"/>
        <v>-7451.296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-2222.912</v>
      </c>
      <c r="G39" s="270">
        <f>+'Cash-Flow-2020-Leva'!G39/1000</f>
        <v>-2704.942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-2222.912</v>
      </c>
      <c r="P39" s="402">
        <f t="shared" si="3"/>
        <v>-2704.942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29.309</v>
      </c>
      <c r="G42" s="223">
        <f>+'Cash-Flow-2020-Leva'!G42/1000</f>
        <v>10.113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29.309</v>
      </c>
      <c r="P42" s="351">
        <f>+G42+J42+M42</f>
        <v>10.113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0.491</v>
      </c>
      <c r="G44" s="243">
        <f>+'Cash-Flow-2020-Leva'!G44/1000</f>
        <v>1.971</v>
      </c>
      <c r="H44" s="265"/>
      <c r="I44" s="244">
        <f>+'Cash-Flow-2020-Leva'!I44/1000</f>
        <v>4313.706</v>
      </c>
      <c r="J44" s="243">
        <f>+'Cash-Flow-2020-Leva'!J44/1000</f>
        <v>2061.643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4314.197</v>
      </c>
      <c r="P44" s="366">
        <f t="shared" si="4"/>
        <v>2063.614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8.8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8.8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9.291</v>
      </c>
      <c r="G48" s="223">
        <f>+SUM(G44:G47)</f>
        <v>1.971</v>
      </c>
      <c r="H48" s="265"/>
      <c r="I48" s="224">
        <f>+SUM(I44:I47)</f>
        <v>4313.706</v>
      </c>
      <c r="J48" s="223">
        <f>+SUM(J44:J47)</f>
        <v>2061.643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4322.997</v>
      </c>
      <c r="P48" s="351">
        <f>+SUM(P44:P47)</f>
        <v>2063.614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36488.026000000005</v>
      </c>
      <c r="G50" s="245">
        <f>+G25+G30+G37+G42+G48</f>
        <v>59902.18600000001</v>
      </c>
      <c r="H50" s="265"/>
      <c r="I50" s="246">
        <f>+I25+I30+I37+I42+I48</f>
        <v>4313.706</v>
      </c>
      <c r="J50" s="245">
        <f>+J25+J30+J37+J42+J48</f>
        <v>2061.643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40801.73200000001</v>
      </c>
      <c r="P50" s="368">
        <f>+P25+P30+P37+P42+P48</f>
        <v>61963.82900000001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16125.931</v>
      </c>
      <c r="G53" s="216">
        <f>+'Cash-Flow-2020-Leva'!G53/1000</f>
        <v>28685.333</v>
      </c>
      <c r="H53" s="265"/>
      <c r="I53" s="226">
        <f>+'Cash-Flow-2020-Leva'!I53/1000</f>
        <v>1425.719</v>
      </c>
      <c r="J53" s="216">
        <f>+'Cash-Flow-2020-Leva'!J53/1000</f>
        <v>2365.235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17551.65</v>
      </c>
      <c r="P53" s="347">
        <f t="shared" si="5"/>
        <v>31050.568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410.902</v>
      </c>
      <c r="G54" s="255">
        <f>+'Cash-Flow-2020-Leva'!G54/1000</f>
        <v>553.548</v>
      </c>
      <c r="H54" s="265"/>
      <c r="I54" s="256">
        <f>+'Cash-Flow-2020-Leva'!I54/1000</f>
        <v>0.036</v>
      </c>
      <c r="J54" s="255">
        <f>+'Cash-Flow-2020-Leva'!J54/1000</f>
        <v>9.28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410.938</v>
      </c>
      <c r="P54" s="372">
        <f t="shared" si="5"/>
        <v>562.828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299.814</v>
      </c>
      <c r="G55" s="255">
        <f>+'Cash-Flow-2020-Leva'!G55/1000</f>
        <v>356.272</v>
      </c>
      <c r="H55" s="265"/>
      <c r="I55" s="256">
        <f>+'Cash-Flow-2020-Leva'!I55/1000</f>
        <v>1.003</v>
      </c>
      <c r="J55" s="255">
        <f>+'Cash-Flow-2020-Leva'!J55/1000</f>
        <v>0.912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300.817</v>
      </c>
      <c r="P55" s="372">
        <f t="shared" si="5"/>
        <v>357.18399999999997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23991.275</v>
      </c>
      <c r="G56" s="255">
        <f>+'Cash-Flow-2020-Leva'!G56/1000</f>
        <v>29758.09</v>
      </c>
      <c r="H56" s="265"/>
      <c r="I56" s="256">
        <f>+'Cash-Flow-2020-Leva'!I56/1000</f>
        <v>1823.575</v>
      </c>
      <c r="J56" s="255">
        <f>+'Cash-Flow-2020-Leva'!J56/1000</f>
        <v>2524.859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25814.850000000002</v>
      </c>
      <c r="P56" s="372">
        <f t="shared" si="5"/>
        <v>32282.949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5425.059</v>
      </c>
      <c r="G57" s="255">
        <f>+'Cash-Flow-2020-Leva'!G57/1000</f>
        <v>7107.617</v>
      </c>
      <c r="H57" s="265"/>
      <c r="I57" s="256">
        <f>+'Cash-Flow-2020-Leva'!I57/1000</f>
        <v>721.823</v>
      </c>
      <c r="J57" s="255">
        <f>+'Cash-Flow-2020-Leva'!J57/1000</f>
        <v>580.643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6146.8820000000005</v>
      </c>
      <c r="P57" s="372">
        <f t="shared" si="5"/>
        <v>7688.26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46252.981</v>
      </c>
      <c r="G58" s="249">
        <f>+SUM(G53:G57)</f>
        <v>66460.86</v>
      </c>
      <c r="H58" s="265"/>
      <c r="I58" s="250">
        <f>+SUM(I53:I57)</f>
        <v>3972.156</v>
      </c>
      <c r="J58" s="249">
        <f>+SUM(J53:J57)</f>
        <v>5480.929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50225.137</v>
      </c>
      <c r="P58" s="370">
        <f>+SUM(P53:P57)</f>
        <v>71941.789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-50483.451</v>
      </c>
      <c r="G61" s="255">
        <f>+'Cash-Flow-2020-Leva'!G61/1000</f>
        <v>81871.634</v>
      </c>
      <c r="H61" s="265"/>
      <c r="I61" s="256">
        <f>+'Cash-Flow-2020-Leva'!I61/1000</f>
        <v>3185.139</v>
      </c>
      <c r="J61" s="255">
        <f>+'Cash-Flow-2020-Leva'!J61/1000</f>
        <v>724.339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-47298.312</v>
      </c>
      <c r="P61" s="372">
        <f t="shared" si="6"/>
        <v>82595.97300000001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71.204</v>
      </c>
      <c r="G62" s="255">
        <f>+'Cash-Flow-2020-Leva'!G62/1000</f>
        <v>1895.088</v>
      </c>
      <c r="H62" s="265"/>
      <c r="I62" s="256">
        <f>+'Cash-Flow-2020-Leva'!I62/1000</f>
        <v>2538.055</v>
      </c>
      <c r="J62" s="255">
        <f>+'Cash-Flow-2020-Leva'!J62/1000</f>
        <v>1247.123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2609.259</v>
      </c>
      <c r="P62" s="372">
        <f t="shared" si="6"/>
        <v>3142.2110000000002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-50412.247</v>
      </c>
      <c r="G65" s="249">
        <f>+SUM(G60:G63)</f>
        <v>83766.72200000001</v>
      </c>
      <c r="H65" s="265"/>
      <c r="I65" s="250">
        <f>+SUM(I60:I63)</f>
        <v>5723.1939999999995</v>
      </c>
      <c r="J65" s="249">
        <f>+SUM(J60:J63)</f>
        <v>1971.462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-44689.053</v>
      </c>
      <c r="P65" s="370">
        <f>+SUM(P60:P63)</f>
        <v>85738.18400000001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4945.944</v>
      </c>
      <c r="G67" s="216">
        <f>+'Cash-Flow-2020-Leva'!G67/1000</f>
        <v>10225.898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4945.944</v>
      </c>
      <c r="P67" s="347">
        <f>+G67+J67+M67</f>
        <v>10225.898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1747.421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1747.421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4945.944</v>
      </c>
      <c r="G69" s="249">
        <f>+SUM(G67:G68)</f>
        <v>11973.319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4945.944</v>
      </c>
      <c r="P69" s="370">
        <f>+SUM(P67:P68)</f>
        <v>11973.319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0</v>
      </c>
      <c r="G71" s="216">
        <f>+'Cash-Flow-2020-Leva'!G71/1000</f>
        <v>0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0</v>
      </c>
      <c r="P71" s="347">
        <f>+G71+J71+M71</f>
        <v>0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0</v>
      </c>
      <c r="G73" s="249">
        <f>+SUM(G71:G72)</f>
        <v>0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0</v>
      </c>
      <c r="P73" s="370">
        <f>+SUM(P71:P72)</f>
        <v>0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174299.949</v>
      </c>
      <c r="G75" s="216">
        <f>+'Cash-Flow-2020-Leva'!G75/1000</f>
        <v>195946.383</v>
      </c>
      <c r="H75" s="265"/>
      <c r="I75" s="226">
        <f>+'Cash-Flow-2020-Leva'!I75/1000</f>
        <v>112.928</v>
      </c>
      <c r="J75" s="216">
        <f>+'Cash-Flow-2020-Leva'!J75/1000</f>
        <v>114.974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174412.877</v>
      </c>
      <c r="P75" s="347">
        <f>+G75+J75+M75</f>
        <v>196061.357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208000</v>
      </c>
      <c r="H76" s="265"/>
      <c r="I76" s="256">
        <f>+'Cash-Flow-2020-Leva'!I76/1000</f>
        <v>381.64</v>
      </c>
      <c r="J76" s="255">
        <f>+'Cash-Flow-2020-Leva'!J76/1000</f>
        <v>38262.112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381.64</v>
      </c>
      <c r="P76" s="372">
        <f>+G76+J76+M76</f>
        <v>246262.112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174299.949</v>
      </c>
      <c r="G77" s="249">
        <f>+SUM(G75:G76)</f>
        <v>403946.38300000003</v>
      </c>
      <c r="H77" s="265"/>
      <c r="I77" s="250">
        <f>+SUM(I75:I76)</f>
        <v>494.568</v>
      </c>
      <c r="J77" s="249">
        <f>+SUM(J75:J76)</f>
        <v>38377.086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174794.51700000002</v>
      </c>
      <c r="P77" s="370">
        <f>+SUM(P75:P76)</f>
        <v>442323.469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175086.62699999998</v>
      </c>
      <c r="G79" s="260">
        <f>+G58+G65+G69+G73+G77</f>
        <v>566147.284</v>
      </c>
      <c r="H79" s="265"/>
      <c r="I79" s="257">
        <f>+I58+I65+I69+I73+I77</f>
        <v>10189.917999999998</v>
      </c>
      <c r="J79" s="260">
        <f>+J58+J65+J69+J73+J77</f>
        <v>45829.477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185276.545</v>
      </c>
      <c r="P79" s="380">
        <f>+P58+P65+P69+P73+P77</f>
        <v>611976.7609999999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165129.696</v>
      </c>
      <c r="G81" s="243">
        <f>+'Cash-Flow-2020-Leva'!G81/1000</f>
        <v>328582.629</v>
      </c>
      <c r="H81" s="265"/>
      <c r="I81" s="244">
        <f>+'Cash-Flow-2020-Leva'!I81/1000</f>
        <v>5362.651</v>
      </c>
      <c r="J81" s="243">
        <f>+'Cash-Flow-2020-Leva'!J81/1000</f>
        <v>42621.365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170492.347</v>
      </c>
      <c r="P81" s="366">
        <f>+G81+J81+M81</f>
        <v>371203.994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165129.696</v>
      </c>
      <c r="G83" s="258">
        <f>+G81+G82</f>
        <v>328582.629</v>
      </c>
      <c r="H83" s="265"/>
      <c r="I83" s="259">
        <f>+I81+I82</f>
        <v>5362.651</v>
      </c>
      <c r="J83" s="258">
        <f>+J81+J82</f>
        <v>42621.365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170492.347</v>
      </c>
      <c r="P83" s="375">
        <f>+P81+P82</f>
        <v>371203.994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26531.09500000003</v>
      </c>
      <c r="G85" s="279">
        <f>+G50-G79+G83</f>
        <v>-177662.46899999998</v>
      </c>
      <c r="H85" s="265"/>
      <c r="I85" s="280">
        <f>+I50-I79+I83</f>
        <v>-513.5609999999979</v>
      </c>
      <c r="J85" s="279">
        <f>+J50-J79+J83</f>
        <v>-1146.4690000000046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26017.534000000014</v>
      </c>
      <c r="P85" s="377">
        <f>+P50-P79+P83</f>
        <v>-178808.9379999999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-26531.095</v>
      </c>
      <c r="G86" s="281">
        <f>+G103+G122+G129-G134</f>
        <v>177662.46899999998</v>
      </c>
      <c r="H86" s="265"/>
      <c r="I86" s="282">
        <f>+I103+I122+I129-I134</f>
        <v>513.5609999999999</v>
      </c>
      <c r="J86" s="281">
        <f>+J103+J122+J129-J134</f>
        <v>1146.469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-26017.534000000014</v>
      </c>
      <c r="P86" s="379">
        <f>+P103+P122+P129-P134</f>
        <v>178808.938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5403.22</v>
      </c>
      <c r="G94" s="255">
        <f>+'Cash-Flow-2020-Leva'!G94/1000</f>
        <v>223913.634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5403.22</v>
      </c>
      <c r="P94" s="372">
        <f t="shared" si="7"/>
        <v>223913.634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5403.22</v>
      </c>
      <c r="G97" s="223">
        <f>+SUM(G93:G96)</f>
        <v>223913.634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5403.22</v>
      </c>
      <c r="P97" s="351">
        <f>+SUM(P93:P96)</f>
        <v>223913.634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44.982</v>
      </c>
      <c r="G100" s="255">
        <f>+'Cash-Flow-2020-Leva'!G100/1000</f>
        <v>72.247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44.982</v>
      </c>
      <c r="P100" s="372">
        <f>+G100+J100+M100</f>
        <v>72.247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44.982</v>
      </c>
      <c r="G101" s="223">
        <f>+SUM(G99:G100)</f>
        <v>72.247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44.982</v>
      </c>
      <c r="P101" s="351">
        <f>+SUM(P99:P100)</f>
        <v>72.247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5448.202</v>
      </c>
      <c r="G103" s="245">
        <f>+G91+G97+G101</f>
        <v>223985.881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5448.202</v>
      </c>
      <c r="P103" s="368">
        <f>+P91+P97+P101</f>
        <v>223985.881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-22372.237</v>
      </c>
      <c r="G111" s="255">
        <f>+'Cash-Flow-2020-Leva'!G111/1000</f>
        <v>-44516.118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-22372.237</v>
      </c>
      <c r="P111" s="372">
        <f>+G111+J111+M111</f>
        <v>-44516.118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-22372.237</v>
      </c>
      <c r="G112" s="249">
        <f>+SUM(G110:G111)</f>
        <v>-44516.118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-22372.237</v>
      </c>
      <c r="P112" s="370">
        <f>+SUM(P110:P111)</f>
        <v>-44516.118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-1.219</v>
      </c>
      <c r="G118" s="216">
        <f>+'Cash-Flow-2020-Leva'!G118/1000</f>
        <v>-1.647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-127417.133</v>
      </c>
      <c r="M118" s="216">
        <f>+'Cash-Flow-2020-Leva'!M118/1000</f>
        <v>42419.321</v>
      </c>
      <c r="N118" s="451"/>
      <c r="O118" s="354">
        <f>+F118+I118+L118</f>
        <v>-127418.352</v>
      </c>
      <c r="P118" s="347">
        <f>+G118+J118+M118</f>
        <v>42417.674000000006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-8.421</v>
      </c>
      <c r="G119" s="255">
        <f>+'Cash-Flow-2020-Leva'!G119/1000</f>
        <v>-9.371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-8.421</v>
      </c>
      <c r="P119" s="372">
        <f>+G119+J119+M119</f>
        <v>-9.371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-9.639999999999999</v>
      </c>
      <c r="G120" s="249">
        <f>+SUM(G118:G119)</f>
        <v>-11.018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-127417.133</v>
      </c>
      <c r="M120" s="249">
        <f>+SUM(M118:M119)</f>
        <v>42419.321</v>
      </c>
      <c r="N120" s="451"/>
      <c r="O120" s="369">
        <f>+SUM(O118:O119)</f>
        <v>-127426.773</v>
      </c>
      <c r="P120" s="370">
        <f>+SUM(P118:P119)</f>
        <v>42408.30300000001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-22381.877</v>
      </c>
      <c r="G122" s="260">
        <f>+G108+G112+G116+G120</f>
        <v>-44527.136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-127417.133</v>
      </c>
      <c r="M122" s="260">
        <f>+M108+M112+M116+M120</f>
        <v>42419.321</v>
      </c>
      <c r="N122" s="451"/>
      <c r="O122" s="373">
        <f>+O108+O112+O116+O120</f>
        <v>-149799.01</v>
      </c>
      <c r="P122" s="380">
        <f>+P108+P112+P116+P120</f>
        <v>-2107.814999999995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-548.353</v>
      </c>
      <c r="G125" s="255">
        <f>+'Cash-Flow-2020-Leva'!G125/1000</f>
        <v>-938.651</v>
      </c>
      <c r="H125" s="265"/>
      <c r="I125" s="256">
        <f>+'Cash-Flow-2020-Leva'!I125/1000</f>
        <v>548.353</v>
      </c>
      <c r="J125" s="255">
        <f>+'Cash-Flow-2020-Leva'!J125/1000</f>
        <v>938.651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-9286.201</v>
      </c>
      <c r="G126" s="255">
        <f>+'Cash-Flow-2020-Leva'!G126/1000</f>
        <v>-207.818</v>
      </c>
      <c r="H126" s="265"/>
      <c r="I126" s="256">
        <f>+'Cash-Flow-2020-Leva'!I126/1000</f>
        <v>-34.792</v>
      </c>
      <c r="J126" s="255">
        <f>+'Cash-Flow-2020-Leva'!J126/1000</f>
        <v>207.818</v>
      </c>
      <c r="K126" s="265"/>
      <c r="L126" s="256">
        <f>+'Cash-Flow-2020-Leva'!L126/1000</f>
        <v>9179.336</v>
      </c>
      <c r="M126" s="255">
        <f>+'Cash-Flow-2020-Leva'!M126/1000</f>
        <v>0</v>
      </c>
      <c r="N126" s="451"/>
      <c r="O126" s="349">
        <f t="shared" si="8"/>
        <v>-141.65699999999924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-9834.553999999998</v>
      </c>
      <c r="G129" s="258">
        <f>+SUM(G124,G125,G126,G128)</f>
        <v>-1146.469</v>
      </c>
      <c r="H129" s="265"/>
      <c r="I129" s="259">
        <f>+SUM(I124,I125,I126,I128)</f>
        <v>513.5609999999999</v>
      </c>
      <c r="J129" s="258">
        <f>+SUM(J124,J125,J126,J128)</f>
        <v>1146.469</v>
      </c>
      <c r="K129" s="265"/>
      <c r="L129" s="259">
        <f>+SUM(L124,L125,L126,L128)</f>
        <v>9179.336</v>
      </c>
      <c r="M129" s="258">
        <f>+SUM(M124,M125,M126,M128)</f>
        <v>0</v>
      </c>
      <c r="N129" s="451"/>
      <c r="O129" s="374">
        <f>+SUM(O124,O125,O126,O128)</f>
        <v>-141.65699999999924</v>
      </c>
      <c r="P129" s="375">
        <f>+SUM(P124,P125,P126,P128)</f>
        <v>0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1172.814</v>
      </c>
      <c r="G131" s="243">
        <f>+'Cash-Flow-2020-Leva'!G131/1000</f>
        <v>495.69</v>
      </c>
      <c r="H131" s="265"/>
      <c r="I131" s="244">
        <f>+'Cash-Flow-2020-Leva'!I131/1000</f>
        <v>44.533</v>
      </c>
      <c r="J131" s="243">
        <f>+'Cash-Flow-2020-Leva'!J131/1000</f>
        <v>42.893</v>
      </c>
      <c r="K131" s="265"/>
      <c r="L131" s="244">
        <f>+'Cash-Flow-2020-Leva'!L131/1000</f>
        <v>223900.218</v>
      </c>
      <c r="M131" s="243">
        <f>+'Cash-Flow-2020-Leva'!M131/1000</f>
        <v>181480.897</v>
      </c>
      <c r="N131" s="451"/>
      <c r="O131" s="353">
        <f aca="true" t="shared" si="9" ref="O131:P133">+F131+I131+L131</f>
        <v>225117.565</v>
      </c>
      <c r="P131" s="366">
        <f t="shared" si="9"/>
        <v>182019.48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-2.216</v>
      </c>
      <c r="G132" s="255">
        <f>+'Cash-Flow-2020-Leva'!G132/1000</f>
        <v>27.317</v>
      </c>
      <c r="H132" s="265"/>
      <c r="I132" s="256">
        <f>+'Cash-Flow-2020-Leva'!I132/1000</f>
        <v>0.206</v>
      </c>
      <c r="J132" s="255">
        <f>+'Cash-Flow-2020-Leva'!J132/1000</f>
        <v>1.64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-2.0100000000000002</v>
      </c>
      <c r="P132" s="372">
        <f t="shared" si="9"/>
        <v>28.957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933.464</v>
      </c>
      <c r="G133" s="255">
        <f>+'Cash-Flow-2020-Leva'!G133/1000</f>
        <v>1172.814</v>
      </c>
      <c r="H133" s="265"/>
      <c r="I133" s="256">
        <f>+'Cash-Flow-2020-Leva'!I133/1000</f>
        <v>44.739</v>
      </c>
      <c r="J133" s="255">
        <f>+'Cash-Flow-2020-Leva'!J133/1000</f>
        <v>44.533</v>
      </c>
      <c r="K133" s="265"/>
      <c r="L133" s="256">
        <f>+'Cash-Flow-2020-Leva'!L133/1000</f>
        <v>105662.421</v>
      </c>
      <c r="M133" s="255">
        <f>+'Cash-Flow-2020-Leva'!M133/1000</f>
        <v>223900.218</v>
      </c>
      <c r="N133" s="451"/>
      <c r="O133" s="349">
        <f t="shared" si="9"/>
        <v>106640.624</v>
      </c>
      <c r="P133" s="372">
        <f t="shared" si="9"/>
        <v>225117.565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-237.13400000000001</v>
      </c>
      <c r="G134" s="263">
        <f>+G133-G131-G132</f>
        <v>649.807</v>
      </c>
      <c r="H134" s="265"/>
      <c r="I134" s="264">
        <f>+I133-I131-I132</f>
        <v>-4.0245584642661925E-15</v>
      </c>
      <c r="J134" s="263">
        <f>+J133-J131-J132</f>
        <v>0</v>
      </c>
      <c r="K134" s="265"/>
      <c r="L134" s="264">
        <f>+L133-L131-L132</f>
        <v>-118237.79699999999</v>
      </c>
      <c r="M134" s="263">
        <f>+M133-M131-M132</f>
        <v>42419.320999999996</v>
      </c>
      <c r="N134" s="451"/>
      <c r="O134" s="382">
        <f>+O133-O131-O132</f>
        <v>-118474.93100000001</v>
      </c>
      <c r="P134" s="383">
        <f>+P133-P131-P132</f>
        <v>43069.12799999999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1.242</v>
      </c>
      <c r="G139" s="255">
        <f>+'Cash-Flow-2020-Leva'!G139/1000</f>
        <v>1.242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1.242</v>
      </c>
      <c r="P139" s="372">
        <f t="shared" si="10"/>
        <v>1.242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1.242</v>
      </c>
      <c r="G140" s="263">
        <f>+G139-G137-G138</f>
        <v>1.242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1.242</v>
      </c>
      <c r="P140" s="383">
        <f>+P139-P137-P138</f>
        <v>1.242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-235.89200000000002</v>
      </c>
      <c r="G142" s="263">
        <f>+G134+G140</f>
        <v>651.049</v>
      </c>
      <c r="H142" s="265"/>
      <c r="I142" s="524">
        <f>+I134+I140</f>
        <v>-4.0245584642661925E-15</v>
      </c>
      <c r="J142" s="525">
        <f>+J134+J140</f>
        <v>0</v>
      </c>
      <c r="K142" s="265"/>
      <c r="L142" s="524">
        <f>+L134+L140</f>
        <v>-118237.79699999999</v>
      </c>
      <c r="M142" s="525">
        <f>+M134+M140</f>
        <v>42419.320999999996</v>
      </c>
      <c r="N142" s="451"/>
      <c r="O142" s="536">
        <f>+O134+O140</f>
        <v>-118473.68900000001</v>
      </c>
      <c r="P142" s="537">
        <f>+P134+P140</f>
        <v>43070.36999999999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22102020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Boykov</dc:creator>
  <cp:keywords/>
  <dc:description/>
  <cp:lastModifiedBy>Galya Dimitrova</cp:lastModifiedBy>
  <cp:lastPrinted>2020-10-22T08:09:51Z</cp:lastPrinted>
  <dcterms:created xsi:type="dcterms:W3CDTF">2015-12-01T07:17:04Z</dcterms:created>
  <dcterms:modified xsi:type="dcterms:W3CDTF">2020-10-23T07:33:54Z</dcterms:modified>
  <cp:category/>
  <cp:version/>
  <cp:contentType/>
  <cp:contentStatus/>
</cp:coreProperties>
</file>