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925" tabRatio="932" firstSheet="1" activeTab="11"/>
  </bookViews>
  <sheets>
    <sheet name="unit" sheetId="1" r:id="rId1"/>
    <sheet name="suhozemen" sheetId="2" r:id="rId2"/>
    <sheet name="voden" sheetId="3" r:id="rId3"/>
    <sheet name="vazdu6en" sheetId="4" r:id="rId4"/>
    <sheet name="dostuppazar " sheetId="5" r:id="rId5"/>
    <sheet name="ob6todostapen" sheetId="6" r:id="rId6"/>
    <sheet name="ppd" sheetId="7" r:id="rId7"/>
    <sheet name="kontrolavt" sheetId="8" r:id="rId8"/>
    <sheet name="kontrjt" sheetId="9" r:id="rId9"/>
    <sheet name="kontrvazdu6en" sheetId="10" r:id="rId10"/>
    <sheet name="kontrvoden" sheetId="11" r:id="rId11"/>
    <sheet name="tursene" sheetId="12" r:id="rId12"/>
    <sheet name="med" sheetId="13" r:id="rId13"/>
    <sheet name="avio" sheetId="14" r:id="rId14"/>
    <sheet name="adm" sheetId="15" r:id="rId15"/>
  </sheets>
  <definedNames/>
  <calcPr fullCalcOnLoad="1"/>
</workbook>
</file>

<file path=xl/sharedStrings.xml><?xml version="1.0" encoding="utf-8"?>
<sst xmlns="http://schemas.openxmlformats.org/spreadsheetml/2006/main" count="855" uniqueCount="69">
  <si>
    <t>Програма "Развитие на железопътната инфраструктура и комбиниран транспорт"</t>
  </si>
  <si>
    <t>Програма "Общодостъпен транспорт"</t>
  </si>
  <si>
    <t>Програма "Контрол и осигуряване на стандарти в автомобилния транспорт"</t>
  </si>
  <si>
    <t>Програма "Контрол и осигуряване на стандарти в железопътния транспорт"</t>
  </si>
  <si>
    <t>Програма "Управление при кризи, превенция на риска, търсене и спасяване, разследване на произшествия"</t>
  </si>
  <si>
    <t>Програма "Медицинска и психологическа експертиза"</t>
  </si>
  <si>
    <t>Програма "Администрация"</t>
  </si>
  <si>
    <t xml:space="preserve"> Разходи  по програмите                     /в лева/</t>
  </si>
  <si>
    <t xml:space="preserve">Уточнен план         </t>
  </si>
  <si>
    <t>Отчет                      към 31 март</t>
  </si>
  <si>
    <t>Отчет                      към 30 юни</t>
  </si>
  <si>
    <t>Отчет                      към 30 септември</t>
  </si>
  <si>
    <t>Отчет                      към 31 декември</t>
  </si>
  <si>
    <t>I. Общо ведомствени разходи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</si>
  <si>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</si>
  <si>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</si>
  <si>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</si>
  <si>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</si>
  <si>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</si>
  <si>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</si>
  <si>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Програма "Развитие на  инфраструктурата във водния транспорт"</t>
  </si>
  <si>
    <t>Програма "Развитие на  инфраструктурата във въздушния транспорт"</t>
  </si>
  <si>
    <t>Програма "Регулиране на достъпа до пазара и професията"</t>
  </si>
  <si>
    <t>Програма "Поддържане и проучване на водните пътища"</t>
  </si>
  <si>
    <t>Програма "Авиоотряд 28"</t>
  </si>
  <si>
    <t xml:space="preserve"> Разходи  по програмите                     /в лева/ АВИО</t>
  </si>
  <si>
    <t xml:space="preserve"> Разходи  по програмите                     /в лева/   ГВА</t>
  </si>
  <si>
    <t xml:space="preserve"> Разходи  по програмите                     /в лева/  ГВА</t>
  </si>
  <si>
    <t xml:space="preserve"> Разходи  по програмите                     /в лева/ ГВА</t>
  </si>
  <si>
    <t xml:space="preserve"> Разходи  по програмите                     /в лева/ АВТО</t>
  </si>
  <si>
    <t xml:space="preserve"> Разходи  по програмите                     /в лева/АВТО</t>
  </si>
  <si>
    <t xml:space="preserve"> Разходи  по програмите                     /в лева/      ЖА</t>
  </si>
  <si>
    <t xml:space="preserve"> Разходи  по програмите                     /в лева/ ЖА</t>
  </si>
  <si>
    <t xml:space="preserve"> Разходи  по програмите                     /в лева/       ЖА</t>
  </si>
  <si>
    <t xml:space="preserve"> Разходи  по програмите                     /в лева/   ЖА</t>
  </si>
  <si>
    <t xml:space="preserve"> Разходи  по програмите                     /в лева/        ППД</t>
  </si>
  <si>
    <t xml:space="preserve"> Разходи  по програмите                     /в лева/    ППД</t>
  </si>
  <si>
    <t xml:space="preserve"> Разходи  по програмите                     /в лева/       ППД</t>
  </si>
  <si>
    <t xml:space="preserve"> Разходи  по програмите                     /в лева/         ПА</t>
  </si>
  <si>
    <t xml:space="preserve"> Разходи  по програмите                     /в лева/         центр. Инвест.</t>
  </si>
  <si>
    <t xml:space="preserve"> Разходи  по програмите                     /в лева/        МА</t>
  </si>
  <si>
    <t xml:space="preserve"> Разходи  по програмите                     /в лева/    МА</t>
  </si>
  <si>
    <t xml:space="preserve"> Разходи  по програмите                     /в лева/         МА</t>
  </si>
  <si>
    <t xml:space="preserve"> Разходи  по програмите                     /в лева/   ЦУ</t>
  </si>
  <si>
    <t xml:space="preserve"> Разходи  по програмите                     /в лева/       ЦУ</t>
  </si>
  <si>
    <t xml:space="preserve"> Разходи  по програмите                     /в лева/ П-В</t>
  </si>
  <si>
    <t xml:space="preserve"> Разходи  по програмите                     /в лева/ В-НА</t>
  </si>
  <si>
    <t xml:space="preserve"> Разходи  по програмите                     /в лева/   НМТБ</t>
  </si>
  <si>
    <t xml:space="preserve"> Разходи  по програмите                     /в лева/        Центр. Инвест.</t>
  </si>
  <si>
    <t>Лихви § 21-00-§29-00</t>
  </si>
  <si>
    <t>Придобиване на дълготрайни активи и основен ремонт</t>
  </si>
  <si>
    <t xml:space="preserve"> Разходи  по програмите                     /в лева/   Центринвест.</t>
  </si>
  <si>
    <t xml:space="preserve"> Разходи  по програмите                     /в лева/       Брюксел</t>
  </si>
  <si>
    <t xml:space="preserve"> Разходи  по програмите                     /в лева/ резерв</t>
  </si>
  <si>
    <t xml:space="preserve"> Разходи  по програмите                     /в лева/        резерв</t>
  </si>
  <si>
    <t xml:space="preserve"> Разходи  по програмите                     /в лева/   ОМП</t>
  </si>
  <si>
    <t xml:space="preserve"> Разходи  по програмите                     /в лева/  НАТО</t>
  </si>
  <si>
    <t>Капиталови трансфери</t>
  </si>
  <si>
    <t xml:space="preserve"> Разходи  по програмите                     /в лева/  ГРАМАДА</t>
  </si>
  <si>
    <t xml:space="preserve"> </t>
  </si>
  <si>
    <t xml:space="preserve"> Разходи  по програмите                     /в лева/  БЕДСТВИЯ</t>
  </si>
  <si>
    <t>Капиталовитрансфери</t>
  </si>
  <si>
    <t>Закон              2008</t>
  </si>
  <si>
    <t xml:space="preserve">                                                         ОБЩО</t>
  </si>
  <si>
    <t>Програма "Контрол и осигуряване на стандарти във водния транспорт"</t>
  </si>
  <si>
    <t>Програма "Контрол и осигуряване на стандарти във въздушния транспорт"</t>
  </si>
  <si>
    <t>Каопиталови трансфери</t>
  </si>
  <si>
    <t>Отчет на ведомствените и администрираните разходи по програми на Министерство на транспорта към 31.12.2008г.</t>
  </si>
  <si>
    <t xml:space="preserve"> Разходи  по програмите                     /в лева/       СТАЖАНТИ ЖА+ЦУ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</si>
</sst>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" sqref="A3:G23"/>
    </sheetView>
  </sheetViews>
  <sheetFormatPr defaultColWidth="9.140625" defaultRowHeight="12.75"/>
  <cols>
    <col min="1" max="1" width="33.28125" style="0" customWidth="1"/>
    <col min="2" max="2" width="13.140625" style="0" customWidth="1"/>
    <col min="3" max="3" width="13.8515625" style="0" customWidth="1"/>
    <col min="4" max="4" width="14.421875" style="0" customWidth="1"/>
    <col min="5" max="5" width="14.140625" style="0" customWidth="1"/>
    <col min="6" max="6" width="13.57421875" style="0" customWidth="1"/>
    <col min="7" max="7" width="12.7109375" style="0" customWidth="1"/>
  </cols>
  <sheetData>
    <row r="1" spans="1:5" ht="12.75">
      <c r="A1" s="1"/>
      <c r="B1" s="1"/>
      <c r="E1" s="1"/>
    </row>
    <row r="3" spans="1:7" ht="12.75">
      <c r="A3" s="46" t="s">
        <v>67</v>
      </c>
      <c r="B3" s="46"/>
      <c r="C3" s="46"/>
      <c r="D3" s="24"/>
      <c r="E3" s="46"/>
      <c r="F3" s="46"/>
      <c r="G3" s="24"/>
    </row>
    <row r="4" spans="1:7" ht="12.75">
      <c r="A4" s="60" t="s">
        <v>63</v>
      </c>
      <c r="B4" s="60"/>
      <c r="C4" s="60"/>
      <c r="D4" s="60"/>
      <c r="E4" s="24"/>
      <c r="F4" s="24"/>
      <c r="G4" s="24"/>
    </row>
    <row r="5" spans="1:7" ht="12.75">
      <c r="A5" s="34"/>
      <c r="B5" s="34"/>
      <c r="C5" s="34"/>
      <c r="D5" s="34"/>
      <c r="E5" s="24"/>
      <c r="F5" s="24"/>
      <c r="G5" s="24"/>
    </row>
    <row r="6" spans="1:7" ht="38.25">
      <c r="A6" s="53" t="s">
        <v>7</v>
      </c>
      <c r="B6" s="51" t="s">
        <v>62</v>
      </c>
      <c r="C6" s="53" t="s">
        <v>8</v>
      </c>
      <c r="D6" s="53" t="s">
        <v>9</v>
      </c>
      <c r="E6" s="53" t="s">
        <v>10</v>
      </c>
      <c r="F6" s="53" t="s">
        <v>11</v>
      </c>
      <c r="G6" s="53" t="s">
        <v>12</v>
      </c>
    </row>
    <row r="7" spans="1:7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24.75" customHeight="1">
      <c r="A8" s="41" t="s">
        <v>13</v>
      </c>
      <c r="B8" s="12">
        <f>B9+B10+B11</f>
        <v>53425700</v>
      </c>
      <c r="C8" s="12">
        <f>C9+C10+C11</f>
        <v>70460268</v>
      </c>
      <c r="D8" s="12">
        <f>D9+D10+D11</f>
        <v>12190801</v>
      </c>
      <c r="E8" s="12">
        <f>suhozemen!E8+voden!E8+vazdu6en!E8+'dostuppazar '!E8+ob6todostapen!E8+ppd!E8+kontrolavt!E8+kontrjt!E8+kontrvazdu6en!E8+kontrvoden!E8+tursene!E8+med!E8+avio!E8+adm!E8</f>
        <v>16166680</v>
      </c>
      <c r="F8" s="12">
        <f>suhozemen!F8+voden!F8+vazdu6en!F8+'dostuppazar '!F8+ob6todostapen!F8+ppd!F8+kontrolavt!F8+kontrjt!F8+kontrvazdu6en!F8+kontrvoden!F8+tursene!F8+med!F8+avio!F8+adm!F8</f>
        <v>31316035</v>
      </c>
      <c r="G8" s="26">
        <f>G9+G10+G11</f>
        <v>62225084</v>
      </c>
    </row>
    <row r="9" spans="1:7" ht="12.75">
      <c r="A9" s="42" t="s">
        <v>14</v>
      </c>
      <c r="B9" s="30">
        <f>suhozemen!B9+voden!B9+vazdu6en!B9+'dostuppazar '!B9+ob6todostapen!B9+ppd!B9+kontrolavt!B9+kontrjt!B9+kontrvazdu6en!B9+kontrvoden!B9+tursene!B9+med!B9+avio!B9+adm!B9</f>
        <v>23875700</v>
      </c>
      <c r="C9" s="30">
        <f>suhozemen!C9+voden!C9+vazdu6en!C9+'dostuppazar '!C9+ob6todostapen!C9+ppd!C9+kontrolavt!C9+kontrjt!C9+kontrvazdu6en!C9+kontrvoden!C9+tursene!C9+med!C9+avio!C9+adm!C9</f>
        <v>27126863</v>
      </c>
      <c r="D9" s="30">
        <f>suhozemen!D9+voden!D9+vazdu6en!D9+'dostuppazar '!D9+ob6todostapen!D9+ppd!D9+kontrolavt!D9+kontrjt!D9+kontrvazdu6en!D9+kontrvoden!D9+tursene!D9+med!D9+avio!D9+adm!D9</f>
        <v>5670850</v>
      </c>
      <c r="E9" s="30">
        <f>suhozemen!E9+voden!E9+vazdu6en!E9+'dostuppazar '!E9+ob6todostapen!E9+ppd!E9+kontrolavt!E9+kontrjt!E9+kontrvazdu6en!E9+kontrvoden!E9+tursene!E9+med!E9+avio!E9+adm!E9</f>
        <v>12027172</v>
      </c>
      <c r="F9" s="30">
        <f>suhozemen!F9+voden!F9+vazdu6en!F9+'dostuppazar '!F9+ob6todostapen!F9+ppd!F9+kontrolavt!F9+kontrjt!F9+kontrvazdu6en!F9+kontrvoden!F9+tursene!F9+med!F9+avio!F9+adm!F9</f>
        <v>18298958</v>
      </c>
      <c r="G9" s="31">
        <f>suhozemen!G9+voden!G9+vazdu6en!G9+'dostuppazar '!G9+ob6todostapen!G9+ppd!G9+kontrolavt!G9+kontrjt!G9+kontrvazdu6en!G9+kontrvoden!G9+tursene!G9+med!G9+avio!G9+adm!G9</f>
        <v>26774234</v>
      </c>
    </row>
    <row r="10" spans="1:7" ht="12.75">
      <c r="A10" s="42" t="s">
        <v>15</v>
      </c>
      <c r="B10" s="30">
        <f>suhozemen!B10+voden!B10+vazdu6en!B10+'dostuppazar '!B10+ob6todostapen!B10+ppd!B10+kontrolavt!B10+kontrjt!B10+kontrvazdu6en!B10+kontrvoden!B10+tursene!B10+med!B10+avio!B10+adm!B10</f>
        <v>21903400</v>
      </c>
      <c r="C10" s="30">
        <f>suhozemen!C10+voden!C10+vazdu6en!C10+'dostuppazar '!C10+ob6todostapen!C10+ppd!C10+kontrolavt!C10+kontrjt!C10+kontrvazdu6en!C10+kontrvoden!C10+tursene!C10+med!C10+avio!C10+adm!C10</f>
        <v>26818000</v>
      </c>
      <c r="D10" s="30">
        <f>suhozemen!D10+voden!D10+vazdu6en!D10+'dostuppazar '!D10+ob6todostapen!D10+ppd!D10+kontrolavt!D10+kontrjt!D10+kontrvazdu6en!D10+kontrvoden!D10+tursene!D10+med!D10+avio!D10+adm!D10</f>
        <v>6496123</v>
      </c>
      <c r="E10" s="30">
        <f>suhozemen!E10+voden!E10+vazdu6en!E10+'dostuppazar '!E10+ob6todostapen!E10+ppd!E10+kontrolavt!E10+kontrjt!E10+kontrvazdu6en!E10+kontrvoden!E10+tursene!E10+med!E10+avio!E10+adm!E10</f>
        <v>12844907</v>
      </c>
      <c r="F10" s="30">
        <f>suhozemen!F10+voden!F10+vazdu6en!F10+'dostuppazar '!F10+ob6todostapen!F10+ppd!F10+kontrolavt!F10+kontrjt!F10+kontrvazdu6en!F10+kontrvoden!F10+tursene!F10+med!F10+avio!F10+adm!F10</f>
        <v>18266726</v>
      </c>
      <c r="G10" s="31">
        <f>suhozemen!G10+voden!G10+vazdu6en!G10+'dostuppazar '!G10+ob6todostapen!G10+ppd!G10+kontrolavt!G10+kontrjt!G10+kontrvazdu6en!G10+kontrvoden!G10+tursene!G10+med!G10+avio!G10+adm!G10</f>
        <v>25984187</v>
      </c>
    </row>
    <row r="11" spans="1:7" ht="15.75" customHeight="1">
      <c r="A11" s="41" t="s">
        <v>16</v>
      </c>
      <c r="B11" s="12">
        <f>B12</f>
        <v>7646600</v>
      </c>
      <c r="C11" s="12">
        <f>C12+C13</f>
        <v>16515405</v>
      </c>
      <c r="D11" s="12">
        <f>D12+D13</f>
        <v>23828</v>
      </c>
      <c r="E11" s="12">
        <f>E12+E13</f>
        <v>-8705399</v>
      </c>
      <c r="F11" s="12">
        <f>F12+F13</f>
        <v>-5249649</v>
      </c>
      <c r="G11" s="26">
        <f>G12+G13</f>
        <v>9466663</v>
      </c>
    </row>
    <row r="12" spans="1:7" ht="30" customHeight="1">
      <c r="A12" s="42" t="s">
        <v>50</v>
      </c>
      <c r="B12" s="30">
        <f>suhozemen!B11+voden!B11+vazdu6en!B11+'dostuppazar '!B11+ob6todostapen!B11+ppd!B11+kontrolavt!B11+kontrjt!B11+kontrvazdu6en!B11+kontrvoden!B11+tursene!B11+med!B11+avio!B11+adm!B11</f>
        <v>7646600</v>
      </c>
      <c r="C12" s="30">
        <f>suhozemen!C11+voden!C11+vazdu6en!C11+'dostuppazar '!C11+ob6todostapen!C11+ppd!C11+kontrolavt!C11+kontrjt!C11+kontrvazdu6en!C11+kontrvoden!C11+tursene!C11+med!C11+avio!C11+adm!C11</f>
        <v>14860512</v>
      </c>
      <c r="D12" s="30">
        <f>suhozemen!D11+voden!D11+vazdu6en!D11+'dostuppazar '!D11+ob6todostapen!D11+ppd!D11+kontrolavt!D11+kontrjt!D11+kontrvazdu6en!D11+kontrvoden!D11+tursene!D11+med!D11+avio!D11+adm!D11</f>
        <v>23828</v>
      </c>
      <c r="E12" s="30">
        <f>suhozemen!E11+voden!E11+vazdu6en!E11+'dostuppazar '!E11+ob6todostapen!E11+ppd!E11+kontrolavt!E11+kontrjt!E11+kontrvazdu6en!E11+kontrvoden!E11+tursene!E11+med!E11+avio!E11+adm!E11</f>
        <v>1071129</v>
      </c>
      <c r="F12" s="30">
        <f>suhozemen!F11+voden!F11+vazdu6en!F11+'dostuppazar '!F11+ob6todostapen!F11+ppd!F11+kontrolavt!F11+kontrjt!F11+kontrvazdu6en!F11+kontrvoden!F11+tursene!F11+med!F11+avio!F11+adm!F11</f>
        <v>3351724</v>
      </c>
      <c r="G12" s="31">
        <f>suhozemen!G11+voden!G11+vazdu6en!G11+'dostuppazar '!G11+ob6todostapen!G11+ppd!G11+kontrolavt!G11+kontrjt!G11+kontrvazdu6en!G11+kontrvoden!G11+tursene!G11+med!G11+avio!G11+adm!G11</f>
        <v>14242380</v>
      </c>
    </row>
    <row r="13" spans="1:7" ht="16.5" customHeight="1">
      <c r="A13" s="42" t="s">
        <v>57</v>
      </c>
      <c r="B13" s="30">
        <f>tursene!B148+adm!B12</f>
        <v>0</v>
      </c>
      <c r="C13" s="30">
        <f>tursene!C148+adm!C12</f>
        <v>1654893</v>
      </c>
      <c r="D13" s="30">
        <f>tursene!D148+adm!D12</f>
        <v>0</v>
      </c>
      <c r="E13" s="30">
        <f>tursene!E12+adm!E12</f>
        <v>-9776528</v>
      </c>
      <c r="F13" s="30">
        <f>tursene!F148+adm!F12</f>
        <v>-8601373</v>
      </c>
      <c r="G13" s="31">
        <f>tursene!G148+adm!G12</f>
        <v>-4775717</v>
      </c>
    </row>
    <row r="14" spans="1:7" ht="25.5">
      <c r="A14" s="41" t="s">
        <v>17</v>
      </c>
      <c r="B14" s="12">
        <f>B16+B17+B19</f>
        <v>24250000</v>
      </c>
      <c r="C14" s="12">
        <f>C16+C17+C19+C15</f>
        <v>67480270</v>
      </c>
      <c r="D14" s="12">
        <f>D16+D17+D19+D15</f>
        <v>5024979</v>
      </c>
      <c r="E14" s="12">
        <f>E16+E17+E19+E15</f>
        <v>7827859</v>
      </c>
      <c r="F14" s="12">
        <f>F16+F17+F19+F15</f>
        <v>36941282</v>
      </c>
      <c r="G14" s="26">
        <f>G16+G17+G19+G15</f>
        <v>55942910</v>
      </c>
    </row>
    <row r="15" spans="1:7" ht="12.75">
      <c r="A15" s="41" t="s">
        <v>15</v>
      </c>
      <c r="B15" s="12">
        <f>suhozemen!B49+voden!B48+vazdu6en!B47</f>
        <v>0</v>
      </c>
      <c r="C15" s="12">
        <f>suhozemen!C49+voden!C48+vazdu6en!C47</f>
        <v>50419</v>
      </c>
      <c r="D15" s="12">
        <f>suhozemen!D49+voden!D48+vazdu6en!D47</f>
        <v>0</v>
      </c>
      <c r="E15" s="12">
        <f>suhozemen!E49+voden!E48+vazdu6en!E47</f>
        <v>20181</v>
      </c>
      <c r="F15" s="12">
        <f>suhozemen!F49+voden!F48+vazdu6en!F47</f>
        <v>39739</v>
      </c>
      <c r="G15" s="26">
        <f>suhozemen!G49+voden!G48+vazdu6en!G47</f>
        <v>50419</v>
      </c>
    </row>
    <row r="16" spans="1:7" ht="15.75" customHeight="1">
      <c r="A16" s="42" t="s">
        <v>49</v>
      </c>
      <c r="B16" s="30">
        <f>suhozemen!B15+voden!B14+vazdu6en!B14</f>
        <v>0</v>
      </c>
      <c r="C16" s="30">
        <f>suhozemen!C15+voden!C14+vazdu6en!C14</f>
        <v>9375930</v>
      </c>
      <c r="D16" s="30">
        <f>suhozemen!D15+voden!D14+vazdu6en!D14</f>
        <v>4643288</v>
      </c>
      <c r="E16" s="30">
        <f>suhozemen!E15+voden!E14+vazdu6en!E14</f>
        <v>7369221</v>
      </c>
      <c r="F16" s="30">
        <f>suhozemen!F15+voden!F14+vazdu6en!F14</f>
        <v>9663010</v>
      </c>
      <c r="G16" s="31">
        <f>suhozemen!G15+voden!G14+vazdu6en!G14</f>
        <v>13676238</v>
      </c>
    </row>
    <row r="17" spans="1:7" ht="15" customHeight="1">
      <c r="A17" s="41" t="s">
        <v>16</v>
      </c>
      <c r="B17" s="12">
        <f>suhozemen!B16+voden!B15+vazdu6en!B15</f>
        <v>24250000</v>
      </c>
      <c r="C17" s="12">
        <f>suhozemen!C16+voden!C15+vazdu6en!C15</f>
        <v>39904521</v>
      </c>
      <c r="D17" s="12">
        <f>suhozemen!D16+voden!D15+vazdu6en!D15</f>
        <v>381691</v>
      </c>
      <c r="E17" s="12">
        <f>suhozemen!E16+voden!E15+vazdu6en!E15</f>
        <v>-11543</v>
      </c>
      <c r="F17" s="12">
        <f>suhozemen!F16+voden!F15+vazdu6en!F15</f>
        <v>16788533</v>
      </c>
      <c r="G17" s="26">
        <f>suhozemen!G16+voden!G15+vazdu6en!G15</f>
        <v>31389086</v>
      </c>
    </row>
    <row r="18" spans="1:7" ht="25.5">
      <c r="A18" s="42" t="s">
        <v>50</v>
      </c>
      <c r="B18" s="30">
        <f>suhozemen!B17+voden!B16+vazdu6en!B16</f>
        <v>24250000</v>
      </c>
      <c r="C18" s="30">
        <f>suhozemen!C17+voden!C16+vazdu6en!C16</f>
        <v>39904521</v>
      </c>
      <c r="D18" s="30">
        <f>suhozemen!D17+voden!D16+vazdu6en!D16</f>
        <v>381691</v>
      </c>
      <c r="E18" s="30">
        <f>suhozemen!E17+voden!E16+vazdu6en!E16</f>
        <v>-11543</v>
      </c>
      <c r="F18" s="30">
        <f>suhozemen!F17+voden!F16+vazdu6en!F16</f>
        <v>16788533</v>
      </c>
      <c r="G18" s="31">
        <f>suhozemen!G17+voden!G16+vazdu6en!G16</f>
        <v>31389086</v>
      </c>
    </row>
    <row r="19" spans="1:7" ht="12.75">
      <c r="A19" s="42" t="s">
        <v>57</v>
      </c>
      <c r="B19" s="30">
        <f>suhozemen!B18+voden!B17+vazdu6en!B17</f>
        <v>0</v>
      </c>
      <c r="C19" s="30">
        <f>suhozemen!C18+voden!C17+vazdu6en!C17</f>
        <v>18149400</v>
      </c>
      <c r="D19" s="30">
        <f>suhozemen!D18+voden!D17+vazdu6en!D17</f>
        <v>0</v>
      </c>
      <c r="E19" s="30">
        <f>suhozemen!E18+voden!E17+vazdu6en!E17</f>
        <v>450000</v>
      </c>
      <c r="F19" s="30">
        <f>suhozemen!F18+voden!F17+vazdu6en!F17</f>
        <v>10450000</v>
      </c>
      <c r="G19" s="31">
        <f>suhozemen!G18+voden!G17+vazdu6en!G17</f>
        <v>10827167</v>
      </c>
    </row>
    <row r="20" spans="1:7" ht="12.75">
      <c r="A20" s="42"/>
      <c r="B20" s="30"/>
      <c r="C20" s="30"/>
      <c r="D20" s="30"/>
      <c r="E20" s="32"/>
      <c r="F20" s="32"/>
      <c r="G20" s="33"/>
    </row>
    <row r="21" spans="1:7" ht="12.75">
      <c r="A21" s="41" t="s">
        <v>18</v>
      </c>
      <c r="B21" s="12">
        <f aca="true" t="shared" si="0" ref="B21:G21">B8+B14</f>
        <v>77675700</v>
      </c>
      <c r="C21" s="12">
        <f t="shared" si="0"/>
        <v>137940538</v>
      </c>
      <c r="D21" s="12">
        <f t="shared" si="0"/>
        <v>17215780</v>
      </c>
      <c r="E21" s="12">
        <f t="shared" si="0"/>
        <v>23994539</v>
      </c>
      <c r="F21" s="12">
        <f t="shared" si="0"/>
        <v>68257317</v>
      </c>
      <c r="G21" s="26">
        <f t="shared" si="0"/>
        <v>118167994</v>
      </c>
    </row>
    <row r="22" spans="1:7" ht="12.75">
      <c r="A22" s="42"/>
      <c r="B22" s="10"/>
      <c r="C22" s="10"/>
      <c r="D22" s="10"/>
      <c r="E22" s="3"/>
      <c r="F22" s="3"/>
      <c r="G22" s="4"/>
    </row>
    <row r="23" spans="1:7" ht="12.75">
      <c r="A23" s="43" t="s">
        <v>19</v>
      </c>
      <c r="B23" s="44">
        <f>suhozemen!B22+voden!B21+vazdu6en!B20+'dostuppazar '!B21+ob6todostapen!B21+ppd!B21+kontrolavt!B21+kontrjt!B21+kontrvazdu6en!B21+kontrvoden!B21+tursene!B21+med!B21+avio!B21+adm!B21</f>
        <v>2427</v>
      </c>
      <c r="C23" s="44">
        <f>suhozemen!C22+voden!C21+vazdu6en!C20+'dostuppazar '!C21+ob6todostapen!C21+ppd!C21+kontrolavt!C21+kontrjt!C21+kontrvazdu6en!C21+kontrvoden!C21+tursene!C21+med!C21+avio!C21+adm!C21</f>
        <v>2149</v>
      </c>
      <c r="D23" s="44">
        <f>suhozemen!D22+voden!D21+vazdu6en!D20+'dostuppazar '!D21+ob6todostapen!D21+ppd!D21+kontrolavt!D21+kontrjt!D21+kontrvazdu6en!D21+kontrvoden!D21+tursene!D21+med!D21+avio!D21+adm!D21</f>
        <v>2276</v>
      </c>
      <c r="E23" s="44">
        <f>suhozemen!E22+voden!E21+vazdu6en!E20+'dostuppazar '!E21+ob6todostapen!E21+ppd!E21+kontrolavt!E21+kontrjt!E21+kontrvazdu6en!E21+kontrvoden!E21+tursene!E21+med!E21+avio!E21+adm!E21</f>
        <v>2275</v>
      </c>
      <c r="F23" s="44">
        <f>suhozemen!F22+voden!F21+vazdu6en!F20+'dostuppazar '!F21+ob6todostapen!F21+ppd!F21+kontrolavt!F21+kontrjt!F21+kontrvazdu6en!F21+kontrvoden!F21+tursene!F21+med!F21+avio!F21+adm!F21</f>
        <v>2225</v>
      </c>
      <c r="G23" s="45">
        <f>suhozemen!G22+voden!G21+vazdu6en!G20+'dostuppazar '!G21+ob6todostapen!G21+ppd!G21+kontrolavt!G21+kontrjt!G21+kontrvazdu6en!G21+kontrvoden!G21+tursene!G21+med!G21+avio!G21+adm!G21</f>
        <v>2051</v>
      </c>
    </row>
    <row r="29" ht="12.75">
      <c r="B29" t="s">
        <v>59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29" sqref="G29"/>
    </sheetView>
  </sheetViews>
  <sheetFormatPr defaultColWidth="9.140625" defaultRowHeight="12.75"/>
  <cols>
    <col min="1" max="1" width="32.28125" style="7" customWidth="1"/>
    <col min="2" max="2" width="13.28125" style="9" customWidth="1"/>
    <col min="3" max="3" width="13.8515625" style="9" customWidth="1"/>
    <col min="4" max="4" width="13.140625" style="9" customWidth="1"/>
    <col min="5" max="5" width="12.140625" style="0" customWidth="1"/>
    <col min="6" max="6" width="12.7109375" style="0" customWidth="1"/>
    <col min="7" max="7" width="13.7109375" style="0" customWidth="1"/>
  </cols>
  <sheetData>
    <row r="1" spans="1:2" ht="12.75">
      <c r="A1" s="6"/>
      <c r="B1" s="8"/>
    </row>
    <row r="3" spans="1:4" ht="13.5" customHeight="1">
      <c r="A3" s="5" t="s">
        <v>67</v>
      </c>
      <c r="B3" s="5"/>
      <c r="C3" s="5"/>
      <c r="D3"/>
    </row>
    <row r="4" spans="1:4" ht="14.25" customHeight="1">
      <c r="A4" s="62" t="s">
        <v>65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5602000</v>
      </c>
      <c r="C8" s="12">
        <f t="shared" si="0"/>
        <v>5692546</v>
      </c>
      <c r="D8" s="12">
        <f t="shared" si="0"/>
        <v>1242396</v>
      </c>
      <c r="E8" s="12">
        <f t="shared" si="0"/>
        <v>2596307</v>
      </c>
      <c r="F8" s="12">
        <f t="shared" si="0"/>
        <v>3792137</v>
      </c>
      <c r="G8" s="26">
        <f t="shared" si="0"/>
        <v>5685286</v>
      </c>
    </row>
    <row r="9" spans="1:7" ht="12.75">
      <c r="A9" s="19" t="s">
        <v>14</v>
      </c>
      <c r="B9" s="10">
        <f>B26+B43</f>
        <v>1092000</v>
      </c>
      <c r="C9" s="10">
        <f>C26+C43</f>
        <v>1184707</v>
      </c>
      <c r="D9" s="10">
        <f aca="true" t="shared" si="1" ref="C9:G11">D26+D43</f>
        <v>241858</v>
      </c>
      <c r="E9" s="10">
        <f t="shared" si="1"/>
        <v>513831</v>
      </c>
      <c r="F9" s="10">
        <f t="shared" si="1"/>
        <v>795788</v>
      </c>
      <c r="G9" s="11">
        <f>G26+G43</f>
        <v>1179566</v>
      </c>
    </row>
    <row r="10" spans="1:7" ht="12" customHeight="1">
      <c r="A10" s="19" t="s">
        <v>15</v>
      </c>
      <c r="B10" s="10">
        <f>B27+B44</f>
        <v>4510000</v>
      </c>
      <c r="C10" s="10">
        <f>C27+C44</f>
        <v>4507839</v>
      </c>
      <c r="D10" s="10">
        <f t="shared" si="1"/>
        <v>1000538</v>
      </c>
      <c r="E10" s="10">
        <f t="shared" si="1"/>
        <v>2082476</v>
      </c>
      <c r="F10" s="10">
        <f t="shared" si="1"/>
        <v>2996349</v>
      </c>
      <c r="G10" s="11">
        <f t="shared" si="1"/>
        <v>4505720</v>
      </c>
    </row>
    <row r="11" spans="1:7" ht="12.75">
      <c r="A11" s="19" t="s">
        <v>16</v>
      </c>
      <c r="B11" s="10">
        <f>B28+B45</f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2" ref="B13:G13">B14+B15+B16+B17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26">
        <f t="shared" si="2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3" ref="B19:G19">B8+B13</f>
        <v>5602000</v>
      </c>
      <c r="C19" s="12">
        <f t="shared" si="3"/>
        <v>5692546</v>
      </c>
      <c r="D19" s="12">
        <f t="shared" si="3"/>
        <v>1242396</v>
      </c>
      <c r="E19" s="12">
        <f t="shared" si="3"/>
        <v>2596307</v>
      </c>
      <c r="F19" s="12">
        <f t="shared" si="3"/>
        <v>3792137</v>
      </c>
      <c r="G19" s="26">
        <f t="shared" si="3"/>
        <v>5685286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4" ref="B21:G21">B38+B55</f>
        <v>74</v>
      </c>
      <c r="C21" s="21">
        <f t="shared" si="4"/>
        <v>74</v>
      </c>
      <c r="D21" s="21">
        <f t="shared" si="4"/>
        <v>66</v>
      </c>
      <c r="E21" s="21">
        <f t="shared" si="4"/>
        <v>66</v>
      </c>
      <c r="F21" s="21">
        <v>65</v>
      </c>
      <c r="G21" s="36">
        <f t="shared" si="4"/>
        <v>66</v>
      </c>
    </row>
    <row r="22" spans="1:4" ht="13.5" thickBot="1">
      <c r="A22"/>
      <c r="B22"/>
      <c r="C22"/>
      <c r="D22"/>
    </row>
    <row r="23" spans="1:7" ht="38.25">
      <c r="A23" s="13" t="s">
        <v>27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5" ref="B25:G25">B26+B27+B28</f>
        <v>5602000</v>
      </c>
      <c r="C25" s="12">
        <f t="shared" si="5"/>
        <v>5692546</v>
      </c>
      <c r="D25" s="12">
        <f t="shared" si="5"/>
        <v>1242396</v>
      </c>
      <c r="E25" s="12">
        <f t="shared" si="5"/>
        <v>2596307</v>
      </c>
      <c r="F25" s="12">
        <f t="shared" si="5"/>
        <v>3792137</v>
      </c>
      <c r="G25" s="12">
        <f t="shared" si="5"/>
        <v>5685286</v>
      </c>
    </row>
    <row r="26" spans="1:7" ht="12.75">
      <c r="A26" s="19" t="s">
        <v>14</v>
      </c>
      <c r="B26" s="10">
        <v>1092000</v>
      </c>
      <c r="C26" s="10">
        <v>1184707</v>
      </c>
      <c r="D26" s="10">
        <v>241858</v>
      </c>
      <c r="E26" s="10">
        <v>513831</v>
      </c>
      <c r="F26" s="10">
        <v>795788</v>
      </c>
      <c r="G26" s="11">
        <v>1179566</v>
      </c>
    </row>
    <row r="27" spans="1:7" ht="12.75">
      <c r="A27" s="19" t="s">
        <v>15</v>
      </c>
      <c r="B27" s="10">
        <v>4510000</v>
      </c>
      <c r="C27" s="10">
        <v>4507839</v>
      </c>
      <c r="D27" s="10">
        <v>1000538</v>
      </c>
      <c r="E27" s="10">
        <v>2082476</v>
      </c>
      <c r="F27" s="10">
        <v>2996349</v>
      </c>
      <c r="G27" s="11">
        <v>4505720</v>
      </c>
    </row>
    <row r="28" spans="1:7" ht="12.75">
      <c r="A28" s="19" t="s">
        <v>16</v>
      </c>
      <c r="B28" s="10">
        <v>0</v>
      </c>
      <c r="C28" s="10">
        <v>0</v>
      </c>
      <c r="D28" s="10">
        <v>0</v>
      </c>
      <c r="E28" s="10"/>
      <c r="F28" s="10"/>
      <c r="G28" s="11"/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/>
      <c r="C30" s="12"/>
      <c r="D30" s="12"/>
      <c r="E30" s="12"/>
      <c r="F30" s="12"/>
      <c r="G30" s="26"/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6" ref="B36:G36">B25+B30</f>
        <v>5602000</v>
      </c>
      <c r="C36" s="12">
        <f t="shared" si="6"/>
        <v>5692546</v>
      </c>
      <c r="D36" s="12">
        <f t="shared" si="6"/>
        <v>1242396</v>
      </c>
      <c r="E36" s="12">
        <f t="shared" si="6"/>
        <v>2596307</v>
      </c>
      <c r="F36" s="12">
        <f t="shared" si="6"/>
        <v>3792137</v>
      </c>
      <c r="G36" s="26">
        <f t="shared" si="6"/>
        <v>5685286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74</v>
      </c>
      <c r="C38" s="21">
        <v>74</v>
      </c>
      <c r="D38" s="21">
        <v>66</v>
      </c>
      <c r="E38" s="21">
        <v>66</v>
      </c>
      <c r="F38" s="21">
        <v>66</v>
      </c>
      <c r="G38" s="27">
        <v>66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:H21"/>
    </sheetView>
  </sheetViews>
  <sheetFormatPr defaultColWidth="9.140625" defaultRowHeight="12.75"/>
  <cols>
    <col min="1" max="1" width="32.28125" style="7" customWidth="1"/>
    <col min="2" max="2" width="12.28125" style="9" customWidth="1"/>
    <col min="3" max="3" width="13.00390625" style="9" customWidth="1"/>
    <col min="4" max="4" width="14.00390625" style="9" customWidth="1"/>
    <col min="5" max="5" width="13.8515625" style="0" customWidth="1"/>
    <col min="6" max="6" width="12.8515625" style="0" customWidth="1"/>
    <col min="7" max="7" width="12.421875" style="0" customWidth="1"/>
  </cols>
  <sheetData>
    <row r="1" spans="1:2" ht="12.75">
      <c r="A1" s="6"/>
      <c r="B1" s="8"/>
    </row>
    <row r="3" spans="1:4" ht="14.25" customHeight="1">
      <c r="A3" s="5" t="s">
        <v>67</v>
      </c>
      <c r="B3" s="5"/>
      <c r="C3" s="5"/>
      <c r="D3"/>
    </row>
    <row r="4" spans="1:4" ht="15.75" customHeight="1">
      <c r="A4" s="62" t="s">
        <v>64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4763700</v>
      </c>
      <c r="C8" s="12">
        <f t="shared" si="0"/>
        <v>5371109</v>
      </c>
      <c r="D8" s="12">
        <f t="shared" si="0"/>
        <v>1125290</v>
      </c>
      <c r="E8" s="12">
        <f t="shared" si="0"/>
        <v>2143078</v>
      </c>
      <c r="F8" s="12">
        <f t="shared" si="0"/>
        <v>3101832</v>
      </c>
      <c r="G8" s="26">
        <f t="shared" si="0"/>
        <v>5370838</v>
      </c>
    </row>
    <row r="9" spans="1:7" ht="12.75">
      <c r="A9" s="19" t="s">
        <v>14</v>
      </c>
      <c r="B9" s="10">
        <f>B26+B43</f>
        <v>3166700</v>
      </c>
      <c r="C9" s="10">
        <f aca="true" t="shared" si="1" ref="C9:G10">C26+C43</f>
        <v>2992419</v>
      </c>
      <c r="D9" s="10">
        <f t="shared" si="1"/>
        <v>667167</v>
      </c>
      <c r="E9" s="10">
        <f t="shared" si="1"/>
        <v>1382338</v>
      </c>
      <c r="F9" s="10">
        <f t="shared" si="1"/>
        <v>2044884</v>
      </c>
      <c r="G9" s="11">
        <f>G26+G43</f>
        <v>2992396</v>
      </c>
    </row>
    <row r="10" spans="1:7" ht="12.75">
      <c r="A10" s="19" t="s">
        <v>15</v>
      </c>
      <c r="B10" s="10">
        <f>B27+B44</f>
        <v>1597000</v>
      </c>
      <c r="C10" s="10">
        <f>C27+C44</f>
        <v>1378690</v>
      </c>
      <c r="D10" s="10">
        <f t="shared" si="1"/>
        <v>458123</v>
      </c>
      <c r="E10" s="10">
        <f t="shared" si="1"/>
        <v>760740</v>
      </c>
      <c r="F10" s="10">
        <f t="shared" si="1"/>
        <v>1056948</v>
      </c>
      <c r="G10" s="11">
        <f t="shared" si="1"/>
        <v>1378443</v>
      </c>
    </row>
    <row r="11" spans="1:7" ht="12.75">
      <c r="A11" s="19" t="s">
        <v>16</v>
      </c>
      <c r="B11" s="10">
        <f aca="true" t="shared" si="2" ref="B11:G11">B28+B45+B62</f>
        <v>0</v>
      </c>
      <c r="C11" s="10">
        <f t="shared" si="2"/>
        <v>1000000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1">
        <f t="shared" si="2"/>
        <v>999999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3" ref="B13:G13">B14+B15+B16+B17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26">
        <f t="shared" si="3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4" ref="B19:G19">B8+B13</f>
        <v>4763700</v>
      </c>
      <c r="C19" s="12">
        <f t="shared" si="4"/>
        <v>5371109</v>
      </c>
      <c r="D19" s="12">
        <f t="shared" si="4"/>
        <v>1125290</v>
      </c>
      <c r="E19" s="12">
        <f t="shared" si="4"/>
        <v>2143078</v>
      </c>
      <c r="F19" s="12">
        <f t="shared" si="4"/>
        <v>3101832</v>
      </c>
      <c r="G19" s="26">
        <f t="shared" si="4"/>
        <v>5370838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5" ref="B21:G21">B38+B55</f>
        <v>298</v>
      </c>
      <c r="C21" s="21">
        <f t="shared" si="5"/>
        <v>254</v>
      </c>
      <c r="D21" s="21">
        <f t="shared" si="5"/>
        <v>258</v>
      </c>
      <c r="E21" s="21">
        <f t="shared" si="5"/>
        <v>255</v>
      </c>
      <c r="F21" s="21">
        <f t="shared" si="5"/>
        <v>277</v>
      </c>
      <c r="G21" s="36">
        <f t="shared" si="5"/>
        <v>231</v>
      </c>
    </row>
    <row r="22" ht="13.5" thickBot="1"/>
    <row r="23" spans="1:7" ht="38.25">
      <c r="A23" s="13" t="s">
        <v>38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6" ref="B25:G25">B26+B27+B28</f>
        <v>825700</v>
      </c>
      <c r="C25" s="12">
        <f t="shared" si="6"/>
        <v>494889</v>
      </c>
      <c r="D25" s="12">
        <f t="shared" si="6"/>
        <v>202089</v>
      </c>
      <c r="E25" s="12">
        <f t="shared" si="6"/>
        <v>402345</v>
      </c>
      <c r="F25" s="12">
        <f t="shared" si="6"/>
        <v>494889</v>
      </c>
      <c r="G25" s="26">
        <f t="shared" si="6"/>
        <v>494889</v>
      </c>
    </row>
    <row r="26" spans="1:7" ht="12.75">
      <c r="A26" s="19" t="s">
        <v>14</v>
      </c>
      <c r="B26" s="10">
        <v>561700</v>
      </c>
      <c r="C26" s="10">
        <v>327639</v>
      </c>
      <c r="D26" s="10">
        <v>112943</v>
      </c>
      <c r="E26" s="10">
        <v>260071</v>
      </c>
      <c r="F26" s="10">
        <v>327639</v>
      </c>
      <c r="G26" s="10">
        <v>327639</v>
      </c>
    </row>
    <row r="27" spans="1:7" ht="12.75">
      <c r="A27" s="19" t="s">
        <v>15</v>
      </c>
      <c r="B27" s="10">
        <v>264000</v>
      </c>
      <c r="C27" s="10">
        <v>167250</v>
      </c>
      <c r="D27" s="10">
        <v>89146</v>
      </c>
      <c r="E27" s="10">
        <v>142274</v>
      </c>
      <c r="F27" s="10">
        <v>167250</v>
      </c>
      <c r="G27" s="10">
        <v>167250</v>
      </c>
    </row>
    <row r="28" spans="1:7" ht="12.75">
      <c r="A28" s="19" t="s">
        <v>16</v>
      </c>
      <c r="B28" s="10"/>
      <c r="C28" s="10"/>
      <c r="D28" s="10"/>
      <c r="E28" s="10"/>
      <c r="F28" s="10"/>
      <c r="G28" s="11"/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7" ref="B30:G30">B31+B32+B33+B34</f>
        <v>0</v>
      </c>
      <c r="C30" s="12">
        <f t="shared" si="7"/>
        <v>0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26">
        <f t="shared" si="7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8" ref="B36:G36">B25+B30</f>
        <v>825700</v>
      </c>
      <c r="C36" s="12">
        <f t="shared" si="8"/>
        <v>494889</v>
      </c>
      <c r="D36" s="12">
        <f t="shared" si="8"/>
        <v>202089</v>
      </c>
      <c r="E36" s="12">
        <f t="shared" si="8"/>
        <v>402345</v>
      </c>
      <c r="F36" s="12">
        <f t="shared" si="8"/>
        <v>494889</v>
      </c>
      <c r="G36" s="26">
        <f t="shared" si="8"/>
        <v>494889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51</v>
      </c>
      <c r="C38" s="21">
        <v>0</v>
      </c>
      <c r="D38" s="21">
        <v>39</v>
      </c>
      <c r="E38" s="21">
        <v>39</v>
      </c>
      <c r="F38" s="22">
        <v>37</v>
      </c>
      <c r="G38" s="27">
        <v>0</v>
      </c>
    </row>
    <row r="39" ht="13.5" thickBot="1"/>
    <row r="40" spans="1:7" ht="38.25">
      <c r="A40" s="13" t="s">
        <v>40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9" ref="B42:G42">B43+B44+B45</f>
        <v>3938000</v>
      </c>
      <c r="C42" s="12">
        <f t="shared" si="9"/>
        <v>4876220</v>
      </c>
      <c r="D42" s="12">
        <f t="shared" si="9"/>
        <v>923201</v>
      </c>
      <c r="E42" s="12">
        <f t="shared" si="9"/>
        <v>1740733</v>
      </c>
      <c r="F42" s="12">
        <f t="shared" si="9"/>
        <v>2606943</v>
      </c>
      <c r="G42" s="26">
        <f t="shared" si="9"/>
        <v>4875949</v>
      </c>
    </row>
    <row r="43" spans="1:7" ht="12.75">
      <c r="A43" s="19" t="s">
        <v>14</v>
      </c>
      <c r="B43" s="10">
        <v>2605000</v>
      </c>
      <c r="C43" s="10">
        <v>2664780</v>
      </c>
      <c r="D43" s="10">
        <v>554224</v>
      </c>
      <c r="E43" s="10">
        <v>1122267</v>
      </c>
      <c r="F43" s="10">
        <v>1717245</v>
      </c>
      <c r="G43" s="11">
        <v>2664757</v>
      </c>
    </row>
    <row r="44" spans="1:7" ht="12.75">
      <c r="A44" s="19" t="s">
        <v>15</v>
      </c>
      <c r="B44" s="10">
        <v>1333000</v>
      </c>
      <c r="C44" s="10">
        <v>1211440</v>
      </c>
      <c r="D44" s="10">
        <v>368977</v>
      </c>
      <c r="E44" s="10">
        <v>618466</v>
      </c>
      <c r="F44" s="10">
        <v>889698</v>
      </c>
      <c r="G44" s="11">
        <v>1211193</v>
      </c>
    </row>
    <row r="45" spans="1:7" ht="12.75">
      <c r="A45" s="19" t="s">
        <v>16</v>
      </c>
      <c r="B45" s="10">
        <v>0</v>
      </c>
      <c r="C45" s="10">
        <v>1000000</v>
      </c>
      <c r="D45" s="10"/>
      <c r="E45" s="10"/>
      <c r="F45" s="10"/>
      <c r="G45" s="11">
        <v>999999</v>
      </c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 aca="true" t="shared" si="10" ref="B47:G47">B48+B49+B50+B51</f>
        <v>0</v>
      </c>
      <c r="C47" s="12">
        <f t="shared" si="10"/>
        <v>0</v>
      </c>
      <c r="D47" s="12">
        <f t="shared" si="10"/>
        <v>0</v>
      </c>
      <c r="E47" s="12">
        <f t="shared" si="10"/>
        <v>0</v>
      </c>
      <c r="F47" s="12">
        <f t="shared" si="10"/>
        <v>0</v>
      </c>
      <c r="G47" s="26">
        <f t="shared" si="10"/>
        <v>0</v>
      </c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11" ref="B53:G53">B42+B47</f>
        <v>3938000</v>
      </c>
      <c r="C53" s="12">
        <f t="shared" si="11"/>
        <v>4876220</v>
      </c>
      <c r="D53" s="12">
        <f t="shared" si="11"/>
        <v>923201</v>
      </c>
      <c r="E53" s="12">
        <f t="shared" si="11"/>
        <v>1740733</v>
      </c>
      <c r="F53" s="12">
        <f t="shared" si="11"/>
        <v>2606943</v>
      </c>
      <c r="G53" s="26">
        <f t="shared" si="11"/>
        <v>4875949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>
        <v>247</v>
      </c>
      <c r="C55" s="21">
        <v>254</v>
      </c>
      <c r="D55" s="21">
        <v>219</v>
      </c>
      <c r="E55" s="22">
        <v>216</v>
      </c>
      <c r="F55" s="22">
        <v>240</v>
      </c>
      <c r="G55" s="27">
        <v>231</v>
      </c>
    </row>
    <row r="56" ht="13.5" thickBot="1"/>
    <row r="57" spans="1:7" ht="38.25">
      <c r="A57" s="13" t="s">
        <v>54</v>
      </c>
      <c r="B57" s="14" t="s">
        <v>62</v>
      </c>
      <c r="C57" s="14" t="s">
        <v>8</v>
      </c>
      <c r="D57" s="14" t="s">
        <v>9</v>
      </c>
      <c r="E57" s="14" t="s">
        <v>10</v>
      </c>
      <c r="F57" s="14" t="s">
        <v>11</v>
      </c>
      <c r="G57" s="15" t="s">
        <v>12</v>
      </c>
    </row>
    <row r="58" spans="1:7" ht="12.75">
      <c r="A58" s="16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25">
        <v>7</v>
      </c>
    </row>
    <row r="59" spans="1:7" ht="12.75">
      <c r="A59" s="18" t="s">
        <v>13</v>
      </c>
      <c r="B59" s="12">
        <f aca="true" t="shared" si="12" ref="B59:G59">B60+B61+B62</f>
        <v>0</v>
      </c>
      <c r="C59" s="12">
        <f t="shared" si="12"/>
        <v>0</v>
      </c>
      <c r="D59" s="12">
        <f t="shared" si="12"/>
        <v>0</v>
      </c>
      <c r="E59" s="12">
        <f t="shared" si="12"/>
        <v>0</v>
      </c>
      <c r="F59" s="12">
        <f t="shared" si="12"/>
        <v>0</v>
      </c>
      <c r="G59" s="26">
        <f t="shared" si="12"/>
        <v>0</v>
      </c>
    </row>
    <row r="60" spans="1:7" ht="12.75">
      <c r="A60" s="19" t="s">
        <v>14</v>
      </c>
      <c r="B60" s="10"/>
      <c r="C60" s="10"/>
      <c r="D60" s="10"/>
      <c r="E60" s="10"/>
      <c r="F60" s="10"/>
      <c r="G60" s="11"/>
    </row>
    <row r="61" spans="1:7" ht="12.75">
      <c r="A61" s="19" t="s">
        <v>15</v>
      </c>
      <c r="B61" s="10"/>
      <c r="C61" s="10"/>
      <c r="D61" s="10"/>
      <c r="E61" s="10"/>
      <c r="F61" s="10"/>
      <c r="G61" s="11"/>
    </row>
    <row r="62" spans="1:7" ht="12.75">
      <c r="A62" s="19" t="s">
        <v>16</v>
      </c>
      <c r="B62" s="10"/>
      <c r="C62" s="10"/>
      <c r="D62" s="10"/>
      <c r="E62" s="10"/>
      <c r="F62" s="10"/>
      <c r="G62" s="11"/>
    </row>
    <row r="63" spans="1:7" ht="12.75">
      <c r="A63" s="19"/>
      <c r="B63" s="10"/>
      <c r="C63" s="10"/>
      <c r="D63" s="10"/>
      <c r="E63" s="10"/>
      <c r="F63" s="10"/>
      <c r="G63" s="11"/>
    </row>
    <row r="64" spans="1:7" ht="25.5">
      <c r="A64" s="18" t="s">
        <v>17</v>
      </c>
      <c r="B64" s="12">
        <f aca="true" t="shared" si="13" ref="B64:G64">B65+B66+B67+B68</f>
        <v>0</v>
      </c>
      <c r="C64" s="12">
        <f t="shared" si="13"/>
        <v>0</v>
      </c>
      <c r="D64" s="12">
        <f t="shared" si="13"/>
        <v>0</v>
      </c>
      <c r="E64" s="12">
        <f t="shared" si="13"/>
        <v>0</v>
      </c>
      <c r="F64" s="12">
        <f t="shared" si="13"/>
        <v>0</v>
      </c>
      <c r="G64" s="26">
        <f t="shared" si="13"/>
        <v>0</v>
      </c>
    </row>
    <row r="65" spans="1:7" ht="12.75">
      <c r="A65" s="19"/>
      <c r="B65" s="10"/>
      <c r="C65" s="10"/>
      <c r="D65" s="10"/>
      <c r="E65" s="3"/>
      <c r="F65" s="3"/>
      <c r="G65" s="4"/>
    </row>
    <row r="66" spans="1:7" ht="12.75">
      <c r="A66" s="19"/>
      <c r="B66" s="10"/>
      <c r="C66" s="10"/>
      <c r="D66" s="10"/>
      <c r="E66" s="3"/>
      <c r="F66" s="3"/>
      <c r="G66" s="4"/>
    </row>
    <row r="67" spans="1:7" ht="12.75">
      <c r="A67" s="19"/>
      <c r="B67" s="10"/>
      <c r="C67" s="10"/>
      <c r="D67" s="10"/>
      <c r="E67" s="3"/>
      <c r="F67" s="3"/>
      <c r="G67" s="4"/>
    </row>
    <row r="68" spans="1:7" ht="12.75">
      <c r="A68" s="19"/>
      <c r="B68" s="10"/>
      <c r="C68" s="10"/>
      <c r="D68" s="10"/>
      <c r="E68" s="3"/>
      <c r="F68" s="3"/>
      <c r="G68" s="4"/>
    </row>
    <row r="69" spans="1:7" ht="12.75">
      <c r="A69" s="19"/>
      <c r="B69" s="10"/>
      <c r="C69" s="10"/>
      <c r="D69" s="10"/>
      <c r="E69" s="3"/>
      <c r="F69" s="3"/>
      <c r="G69" s="4"/>
    </row>
    <row r="70" spans="1:7" ht="12.75">
      <c r="A70" s="18" t="s">
        <v>18</v>
      </c>
      <c r="B70" s="12">
        <f aca="true" t="shared" si="14" ref="B70:G70">B59+B64</f>
        <v>0</v>
      </c>
      <c r="C70" s="12">
        <f t="shared" si="14"/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26">
        <f t="shared" si="14"/>
        <v>0</v>
      </c>
    </row>
    <row r="71" spans="1:7" ht="12.75">
      <c r="A71" s="19"/>
      <c r="B71" s="10"/>
      <c r="C71" s="10"/>
      <c r="D71" s="10"/>
      <c r="E71" s="3"/>
      <c r="F71" s="3"/>
      <c r="G71" s="4"/>
    </row>
    <row r="72" spans="1:7" ht="13.5" thickBot="1">
      <c r="A72" s="20" t="s">
        <v>19</v>
      </c>
      <c r="B72" s="21"/>
      <c r="C72" s="21"/>
      <c r="D72" s="21"/>
      <c r="E72" s="22"/>
      <c r="F72" s="22"/>
      <c r="G72" s="2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selection activeCell="A3" sqref="A3:G21"/>
    </sheetView>
  </sheetViews>
  <sheetFormatPr defaultColWidth="9.140625" defaultRowHeight="12.75"/>
  <cols>
    <col min="1" max="1" width="30.421875" style="7" customWidth="1"/>
    <col min="2" max="2" width="13.28125" style="9" customWidth="1"/>
    <col min="3" max="3" width="11.57421875" style="9" customWidth="1"/>
    <col min="4" max="4" width="14.421875" style="9" customWidth="1"/>
    <col min="5" max="5" width="11.8515625" style="0" customWidth="1"/>
    <col min="6" max="6" width="13.00390625" style="0" customWidth="1"/>
    <col min="7" max="7" width="10.57421875" style="0" customWidth="1"/>
  </cols>
  <sheetData>
    <row r="1" spans="1:2" ht="12.75">
      <c r="A1" s="6"/>
      <c r="B1" s="8"/>
    </row>
    <row r="3" spans="1:8" ht="14.25" customHeight="1">
      <c r="A3" s="63" t="s">
        <v>67</v>
      </c>
      <c r="B3" s="63"/>
      <c r="C3" s="63"/>
      <c r="D3" s="64"/>
      <c r="E3" s="64"/>
      <c r="F3" s="64"/>
      <c r="G3" s="64"/>
      <c r="H3" s="64"/>
    </row>
    <row r="4" spans="1:8" ht="18" customHeight="1">
      <c r="A4" s="65" t="s">
        <v>4</v>
      </c>
      <c r="B4" s="65"/>
      <c r="C4" s="65"/>
      <c r="D4" s="65"/>
      <c r="E4" s="65"/>
      <c r="F4" s="65"/>
      <c r="G4" s="65"/>
      <c r="H4" s="64"/>
    </row>
    <row r="6" spans="1:7" ht="38.25">
      <c r="A6" s="54" t="s">
        <v>7</v>
      </c>
      <c r="B6" s="55" t="s">
        <v>62</v>
      </c>
      <c r="C6" s="55" t="s">
        <v>8</v>
      </c>
      <c r="D6" s="55" t="s">
        <v>9</v>
      </c>
      <c r="E6" s="55" t="s">
        <v>10</v>
      </c>
      <c r="F6" s="55" t="s">
        <v>11</v>
      </c>
      <c r="G6" s="56" t="s">
        <v>12</v>
      </c>
    </row>
    <row r="7" spans="1:7" ht="12.75">
      <c r="A7" s="5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41" t="s">
        <v>13</v>
      </c>
      <c r="B8" s="12">
        <f>B9+B10+B11</f>
        <v>1961000</v>
      </c>
      <c r="C8" s="12">
        <f>C9+C10+C11+C12</f>
        <v>3953483</v>
      </c>
      <c r="D8" s="12">
        <f>D9+D10+D11+D12</f>
        <v>787085</v>
      </c>
      <c r="E8" s="12">
        <f>E9+E10+E11+E12</f>
        <v>1628785</v>
      </c>
      <c r="F8" s="12">
        <f>F9+F10+F11+F12</f>
        <v>3266715</v>
      </c>
      <c r="G8" s="26">
        <f>G9+G10+G11+G12</f>
        <v>3919996</v>
      </c>
    </row>
    <row r="9" spans="1:7" ht="12.75">
      <c r="A9" s="42" t="s">
        <v>14</v>
      </c>
      <c r="B9" s="10">
        <f>B26+B43+B60</f>
        <v>964000</v>
      </c>
      <c r="C9" s="10">
        <f>C26+C43+C60+C111</f>
        <v>979390</v>
      </c>
      <c r="D9" s="10">
        <f>D26+D43+D60</f>
        <v>234097</v>
      </c>
      <c r="E9" s="10">
        <f>E26+E43+E60</f>
        <v>512948</v>
      </c>
      <c r="F9" s="10">
        <f>F26+F43+F60</f>
        <v>729960</v>
      </c>
      <c r="G9" s="11">
        <f>G26+G43+G60+G111</f>
        <v>970826</v>
      </c>
    </row>
    <row r="10" spans="1:7" ht="12.75">
      <c r="A10" s="42" t="s">
        <v>15</v>
      </c>
      <c r="B10" s="10">
        <f>B27+B44+B61+B78</f>
        <v>997000</v>
      </c>
      <c r="C10" s="10">
        <f>C27+C44+C61+C78+C112</f>
        <v>1163600</v>
      </c>
      <c r="D10" s="10">
        <f>D27+D44+D61+D78+D112</f>
        <v>552988</v>
      </c>
      <c r="E10" s="10">
        <f>E27+E44+E61+E78+E112</f>
        <v>891775</v>
      </c>
      <c r="F10" s="10">
        <f>F27+F44+F61+F78+F112</f>
        <v>1133192</v>
      </c>
      <c r="G10" s="10">
        <f>G27+G44+G61+G78+G112</f>
        <v>1139481</v>
      </c>
    </row>
    <row r="11" spans="1:7" ht="12.75">
      <c r="A11" s="42" t="s">
        <v>16</v>
      </c>
      <c r="B11" s="10">
        <f>B28+B45+B62</f>
        <v>0</v>
      </c>
      <c r="C11" s="10">
        <f>C28+C45+C62+C113+C147+C130</f>
        <v>155600</v>
      </c>
      <c r="D11" s="10">
        <f>D28+D45+D62</f>
        <v>0</v>
      </c>
      <c r="E11" s="10">
        <f>E28+E45+E62+E130</f>
        <v>590</v>
      </c>
      <c r="F11" s="10">
        <f>F28+F45+F62+F79+F96+F113+F130+F147</f>
        <v>4936</v>
      </c>
      <c r="G11" s="11">
        <f>G28+G45+G62+G130+G113</f>
        <v>154796</v>
      </c>
    </row>
    <row r="12" spans="1:7" ht="15.75" customHeight="1">
      <c r="A12" s="42" t="s">
        <v>57</v>
      </c>
      <c r="B12" s="10">
        <f>B29+B46+B63</f>
        <v>0</v>
      </c>
      <c r="C12" s="10">
        <f>C29+C46+C63+C80+C97+C114+C131+C148</f>
        <v>1654893</v>
      </c>
      <c r="D12" s="10">
        <f>D29+D46+D63+D80+D97+D114+D131+D148</f>
        <v>0</v>
      </c>
      <c r="E12" s="10">
        <f>E29+E46+E63+E80+E97+E114+E131+E148</f>
        <v>223472</v>
      </c>
      <c r="F12" s="10">
        <f>F29+F46+F63+F80+F97+F114+F131+F148</f>
        <v>1398627</v>
      </c>
      <c r="G12" s="11">
        <f>G29+G46+G63+G80+G97+G114+G131+G148</f>
        <v>1654893</v>
      </c>
    </row>
    <row r="13" spans="1:7" ht="25.5">
      <c r="A13" s="41" t="s">
        <v>17</v>
      </c>
      <c r="B13" s="12">
        <f aca="true" t="shared" si="0" ref="B13:G13">B14+B15+B16+B17</f>
        <v>0</v>
      </c>
      <c r="C13" s="12">
        <f t="shared" si="0"/>
        <v>0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26">
        <f t="shared" si="0"/>
        <v>0</v>
      </c>
    </row>
    <row r="14" spans="1:7" ht="12.75">
      <c r="A14" s="42"/>
      <c r="B14" s="10"/>
      <c r="C14" s="10"/>
      <c r="D14" s="10"/>
      <c r="E14" s="3"/>
      <c r="F14" s="3"/>
      <c r="G14" s="4"/>
    </row>
    <row r="15" spans="1:7" ht="12.75">
      <c r="A15" s="42"/>
      <c r="B15" s="10"/>
      <c r="C15" s="10"/>
      <c r="D15" s="10"/>
      <c r="E15" s="3"/>
      <c r="F15" s="3"/>
      <c r="G15" s="4"/>
    </row>
    <row r="16" spans="1:7" ht="12.75">
      <c r="A16" s="42"/>
      <c r="B16" s="10"/>
      <c r="C16" s="10"/>
      <c r="D16" s="10"/>
      <c r="E16" s="3"/>
      <c r="F16" s="3"/>
      <c r="G16" s="4"/>
    </row>
    <row r="17" spans="1:7" ht="12.75">
      <c r="A17" s="42"/>
      <c r="B17" s="10"/>
      <c r="C17" s="10"/>
      <c r="D17" s="10"/>
      <c r="E17" s="3"/>
      <c r="F17" s="3"/>
      <c r="G17" s="4"/>
    </row>
    <row r="18" spans="1:7" ht="12.75">
      <c r="A18" s="42"/>
      <c r="B18" s="10"/>
      <c r="C18" s="10"/>
      <c r="D18" s="10"/>
      <c r="E18" s="3"/>
      <c r="F18" s="3"/>
      <c r="G18" s="4"/>
    </row>
    <row r="19" spans="1:7" ht="12.75">
      <c r="A19" s="41" t="s">
        <v>18</v>
      </c>
      <c r="B19" s="12">
        <f aca="true" t="shared" si="1" ref="B19:G19">B8+B13</f>
        <v>1961000</v>
      </c>
      <c r="C19" s="12">
        <f t="shared" si="1"/>
        <v>3953483</v>
      </c>
      <c r="D19" s="12">
        <f t="shared" si="1"/>
        <v>787085</v>
      </c>
      <c r="E19" s="12">
        <f t="shared" si="1"/>
        <v>1628785</v>
      </c>
      <c r="F19" s="12">
        <f t="shared" si="1"/>
        <v>3266715</v>
      </c>
      <c r="G19" s="26">
        <f t="shared" si="1"/>
        <v>3919996</v>
      </c>
    </row>
    <row r="20" spans="1:7" ht="12.75">
      <c r="A20" s="42"/>
      <c r="B20" s="10"/>
      <c r="C20" s="10"/>
      <c r="D20" s="10"/>
      <c r="E20" s="3"/>
      <c r="F20" s="3"/>
      <c r="G20" s="4"/>
    </row>
    <row r="21" spans="1:7" ht="12.75">
      <c r="A21" s="43" t="s">
        <v>19</v>
      </c>
      <c r="B21" s="44">
        <f aca="true" t="shared" si="2" ref="B21:G21">B38+B55+B72</f>
        <v>93</v>
      </c>
      <c r="C21" s="44">
        <f t="shared" si="2"/>
        <v>51</v>
      </c>
      <c r="D21" s="44">
        <f t="shared" si="2"/>
        <v>83</v>
      </c>
      <c r="E21" s="44">
        <f t="shared" si="2"/>
        <v>81</v>
      </c>
      <c r="F21" s="44">
        <f t="shared" si="2"/>
        <v>49</v>
      </c>
      <c r="G21" s="45">
        <f t="shared" si="2"/>
        <v>49</v>
      </c>
    </row>
    <row r="22" ht="13.5" thickBot="1"/>
    <row r="23" spans="1:7" ht="38.25">
      <c r="A23" s="13" t="s">
        <v>36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3" ref="B25:G25">B26+B27+B28</f>
        <v>221000</v>
      </c>
      <c r="C25" s="12">
        <f t="shared" si="3"/>
        <v>223720</v>
      </c>
      <c r="D25" s="12">
        <f t="shared" si="3"/>
        <v>47167</v>
      </c>
      <c r="E25" s="12">
        <f t="shared" si="3"/>
        <v>104504</v>
      </c>
      <c r="F25" s="12">
        <f t="shared" si="3"/>
        <v>157085</v>
      </c>
      <c r="G25" s="26">
        <f t="shared" si="3"/>
        <v>223720</v>
      </c>
    </row>
    <row r="26" spans="1:7" ht="12.75">
      <c r="A26" s="19" t="s">
        <v>14</v>
      </c>
      <c r="B26" s="10">
        <v>163000</v>
      </c>
      <c r="C26" s="10">
        <v>165720</v>
      </c>
      <c r="D26" s="10">
        <v>34248</v>
      </c>
      <c r="E26" s="10">
        <v>78666</v>
      </c>
      <c r="F26" s="10">
        <v>115166</v>
      </c>
      <c r="G26" s="11">
        <v>165720</v>
      </c>
    </row>
    <row r="27" spans="1:7" ht="12.75">
      <c r="A27" s="19" t="s">
        <v>15</v>
      </c>
      <c r="B27" s="10">
        <v>58000</v>
      </c>
      <c r="C27" s="10">
        <v>58000</v>
      </c>
      <c r="D27" s="10">
        <v>12919</v>
      </c>
      <c r="E27" s="10">
        <v>25838</v>
      </c>
      <c r="F27" s="10">
        <v>41919</v>
      </c>
      <c r="G27" s="11">
        <v>58000</v>
      </c>
    </row>
    <row r="28" spans="1:7" ht="12.75">
      <c r="A28" s="19" t="s">
        <v>16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1">
        <v>0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4" ref="B30:G30">B31+B32+B33+B34</f>
        <v>0</v>
      </c>
      <c r="C30" s="12">
        <f t="shared" si="4"/>
        <v>0</v>
      </c>
      <c r="D30" s="12">
        <f t="shared" si="4"/>
        <v>0</v>
      </c>
      <c r="E30" s="12">
        <f t="shared" si="4"/>
        <v>0</v>
      </c>
      <c r="F30" s="12">
        <f t="shared" si="4"/>
        <v>0</v>
      </c>
      <c r="G30" s="26">
        <f t="shared" si="4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5" ref="B36:G36">B25+B30</f>
        <v>221000</v>
      </c>
      <c r="C36" s="12">
        <f t="shared" si="5"/>
        <v>223720</v>
      </c>
      <c r="D36" s="12">
        <f t="shared" si="5"/>
        <v>47167</v>
      </c>
      <c r="E36" s="12">
        <f t="shared" si="5"/>
        <v>104504</v>
      </c>
      <c r="F36" s="12">
        <f t="shared" si="5"/>
        <v>157085</v>
      </c>
      <c r="G36" s="26">
        <f t="shared" si="5"/>
        <v>223720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20</v>
      </c>
      <c r="C38" s="21">
        <v>15</v>
      </c>
      <c r="D38" s="21">
        <v>20</v>
      </c>
      <c r="E38" s="22">
        <v>19</v>
      </c>
      <c r="F38" s="22">
        <v>15</v>
      </c>
      <c r="G38" s="22">
        <v>15</v>
      </c>
    </row>
    <row r="39" ht="13.5" thickBot="1"/>
    <row r="40" spans="1:7" ht="38.25">
      <c r="A40" s="13" t="s">
        <v>41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6" ref="B42:G42">B43+B44+B45</f>
        <v>678000</v>
      </c>
      <c r="C42" s="12">
        <f t="shared" si="6"/>
        <v>817270</v>
      </c>
      <c r="D42" s="12">
        <f t="shared" si="6"/>
        <v>597061</v>
      </c>
      <c r="E42" s="12">
        <f t="shared" si="6"/>
        <v>834902</v>
      </c>
      <c r="F42" s="12">
        <f t="shared" si="6"/>
        <v>984124</v>
      </c>
      <c r="G42" s="26">
        <f t="shared" si="6"/>
        <v>817234</v>
      </c>
    </row>
    <row r="43" spans="1:7" ht="12.75">
      <c r="A43" s="19" t="s">
        <v>14</v>
      </c>
      <c r="B43" s="10">
        <v>476000</v>
      </c>
      <c r="C43" s="10">
        <v>487270</v>
      </c>
      <c r="D43" s="10">
        <v>126915</v>
      </c>
      <c r="E43" s="10">
        <v>277522</v>
      </c>
      <c r="F43" s="10">
        <v>390701</v>
      </c>
      <c r="G43" s="11">
        <v>487234</v>
      </c>
    </row>
    <row r="44" spans="1:7" ht="12.75">
      <c r="A44" s="19" t="s">
        <v>15</v>
      </c>
      <c r="B44" s="10">
        <v>202000</v>
      </c>
      <c r="C44" s="10">
        <v>330000</v>
      </c>
      <c r="D44" s="10">
        <v>470146</v>
      </c>
      <c r="E44" s="10">
        <v>557380</v>
      </c>
      <c r="F44" s="10">
        <v>593423</v>
      </c>
      <c r="G44" s="11">
        <v>330000</v>
      </c>
    </row>
    <row r="45" spans="1:7" ht="12.75">
      <c r="A45" s="19" t="s">
        <v>16</v>
      </c>
      <c r="B45" s="10"/>
      <c r="C45" s="10"/>
      <c r="D45" s="10"/>
      <c r="E45" s="10"/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 aca="true" t="shared" si="7" ref="B47:G47">B48+B49+B50+B51</f>
        <v>0</v>
      </c>
      <c r="C47" s="12">
        <f t="shared" si="7"/>
        <v>0</v>
      </c>
      <c r="D47" s="12">
        <f t="shared" si="7"/>
        <v>0</v>
      </c>
      <c r="E47" s="12">
        <f t="shared" si="7"/>
        <v>0</v>
      </c>
      <c r="F47" s="12">
        <f t="shared" si="7"/>
        <v>0</v>
      </c>
      <c r="G47" s="26">
        <f t="shared" si="7"/>
        <v>0</v>
      </c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8" ref="B53:G53">B42+B47</f>
        <v>678000</v>
      </c>
      <c r="C53" s="12">
        <f t="shared" si="8"/>
        <v>817270</v>
      </c>
      <c r="D53" s="12">
        <f t="shared" si="8"/>
        <v>597061</v>
      </c>
      <c r="E53" s="12">
        <f t="shared" si="8"/>
        <v>834902</v>
      </c>
      <c r="F53" s="12">
        <f t="shared" si="8"/>
        <v>984124</v>
      </c>
      <c r="G53" s="26">
        <f t="shared" si="8"/>
        <v>817234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>
        <v>47</v>
      </c>
      <c r="C55" s="21">
        <v>10</v>
      </c>
      <c r="D55" s="21">
        <v>37</v>
      </c>
      <c r="E55" s="22">
        <v>38</v>
      </c>
      <c r="F55" s="22">
        <v>8</v>
      </c>
      <c r="G55" s="27">
        <v>9</v>
      </c>
    </row>
    <row r="56" ht="13.5" thickBot="1"/>
    <row r="57" spans="1:7" ht="38.25">
      <c r="A57" s="13" t="s">
        <v>43</v>
      </c>
      <c r="B57" s="14" t="s">
        <v>62</v>
      </c>
      <c r="C57" s="14" t="s">
        <v>8</v>
      </c>
      <c r="D57" s="14" t="s">
        <v>9</v>
      </c>
      <c r="E57" s="14" t="s">
        <v>10</v>
      </c>
      <c r="F57" s="14" t="s">
        <v>11</v>
      </c>
      <c r="G57" s="15" t="s">
        <v>12</v>
      </c>
    </row>
    <row r="58" spans="1:7" ht="12.75">
      <c r="A58" s="16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25">
        <v>7</v>
      </c>
    </row>
    <row r="59" spans="1:7" ht="12.75">
      <c r="A59" s="18" t="s">
        <v>13</v>
      </c>
      <c r="B59" s="12">
        <f aca="true" t="shared" si="9" ref="B59:G59">B60+B61+B62</f>
        <v>562000</v>
      </c>
      <c r="C59" s="12">
        <f t="shared" si="9"/>
        <v>562000</v>
      </c>
      <c r="D59" s="12">
        <f t="shared" si="9"/>
        <v>142857</v>
      </c>
      <c r="E59" s="12">
        <f t="shared" si="9"/>
        <v>260965</v>
      </c>
      <c r="F59" s="12">
        <f t="shared" si="9"/>
        <v>389105</v>
      </c>
      <c r="G59" s="26">
        <f t="shared" si="9"/>
        <v>532020</v>
      </c>
    </row>
    <row r="60" spans="1:7" ht="12.75">
      <c r="A60" s="19" t="s">
        <v>14</v>
      </c>
      <c r="B60" s="10">
        <v>325000</v>
      </c>
      <c r="C60" s="10">
        <v>325000</v>
      </c>
      <c r="D60" s="10">
        <v>72934</v>
      </c>
      <c r="E60" s="10">
        <v>156760</v>
      </c>
      <c r="F60" s="10">
        <v>224093</v>
      </c>
      <c r="G60" s="11">
        <v>316472</v>
      </c>
    </row>
    <row r="61" spans="1:7" ht="12.75">
      <c r="A61" s="19" t="s">
        <v>15</v>
      </c>
      <c r="B61" s="10">
        <v>237000</v>
      </c>
      <c r="C61" s="10">
        <v>237000</v>
      </c>
      <c r="D61" s="10">
        <v>69923</v>
      </c>
      <c r="E61" s="10">
        <v>104205</v>
      </c>
      <c r="F61" s="10">
        <v>165012</v>
      </c>
      <c r="G61" s="11">
        <v>215548</v>
      </c>
    </row>
    <row r="62" spans="1:7" ht="12.75">
      <c r="A62" s="19" t="s">
        <v>16</v>
      </c>
      <c r="B62" s="10"/>
      <c r="C62" s="10"/>
      <c r="D62" s="10"/>
      <c r="E62" s="10"/>
      <c r="F62" s="10"/>
      <c r="G62" s="11"/>
    </row>
    <row r="63" spans="1:7" ht="12.75">
      <c r="A63" s="19"/>
      <c r="B63" s="10"/>
      <c r="C63" s="10"/>
      <c r="D63" s="10"/>
      <c r="E63" s="10"/>
      <c r="F63" s="10"/>
      <c r="G63" s="11"/>
    </row>
    <row r="64" spans="1:7" ht="25.5">
      <c r="A64" s="18" t="s">
        <v>17</v>
      </c>
      <c r="B64" s="12">
        <f aca="true" t="shared" si="10" ref="B64:G64">B65+B66+B67+B68</f>
        <v>0</v>
      </c>
      <c r="C64" s="12">
        <f t="shared" si="10"/>
        <v>0</v>
      </c>
      <c r="D64" s="12">
        <f t="shared" si="10"/>
        <v>0</v>
      </c>
      <c r="E64" s="12">
        <f t="shared" si="10"/>
        <v>0</v>
      </c>
      <c r="F64" s="12">
        <f t="shared" si="10"/>
        <v>0</v>
      </c>
      <c r="G64" s="26">
        <f t="shared" si="10"/>
        <v>0</v>
      </c>
    </row>
    <row r="65" spans="1:7" ht="12.75">
      <c r="A65" s="19"/>
      <c r="B65" s="10"/>
      <c r="C65" s="10"/>
      <c r="D65" s="10"/>
      <c r="E65" s="3"/>
      <c r="F65" s="3"/>
      <c r="G65" s="4"/>
    </row>
    <row r="66" spans="1:7" ht="12.75">
      <c r="A66" s="19"/>
      <c r="B66" s="10"/>
      <c r="C66" s="10"/>
      <c r="D66" s="10"/>
      <c r="E66" s="3"/>
      <c r="F66" s="3"/>
      <c r="G66" s="4"/>
    </row>
    <row r="67" spans="1:7" ht="12.75">
      <c r="A67" s="19"/>
      <c r="B67" s="10"/>
      <c r="C67" s="10"/>
      <c r="D67" s="10"/>
      <c r="E67" s="3"/>
      <c r="F67" s="3"/>
      <c r="G67" s="4"/>
    </row>
    <row r="68" spans="1:7" ht="12.75">
      <c r="A68" s="19"/>
      <c r="B68" s="10"/>
      <c r="C68" s="10"/>
      <c r="D68" s="10"/>
      <c r="E68" s="3"/>
      <c r="F68" s="3"/>
      <c r="G68" s="4"/>
    </row>
    <row r="69" spans="1:7" ht="12.75">
      <c r="A69" s="19"/>
      <c r="B69" s="10"/>
      <c r="C69" s="10"/>
      <c r="D69" s="10"/>
      <c r="E69" s="3"/>
      <c r="F69" s="3"/>
      <c r="G69" s="4"/>
    </row>
    <row r="70" spans="1:7" ht="12.75">
      <c r="A70" s="18" t="s">
        <v>18</v>
      </c>
      <c r="B70" s="12">
        <f aca="true" t="shared" si="11" ref="B70:G70">B59+B64</f>
        <v>562000</v>
      </c>
      <c r="C70" s="12">
        <f t="shared" si="11"/>
        <v>562000</v>
      </c>
      <c r="D70" s="12">
        <f t="shared" si="11"/>
        <v>142857</v>
      </c>
      <c r="E70" s="12">
        <f t="shared" si="11"/>
        <v>260965</v>
      </c>
      <c r="F70" s="12">
        <f t="shared" si="11"/>
        <v>389105</v>
      </c>
      <c r="G70" s="26">
        <f t="shared" si="11"/>
        <v>532020</v>
      </c>
    </row>
    <row r="71" spans="1:7" ht="12.75">
      <c r="A71" s="19"/>
      <c r="B71" s="10"/>
      <c r="C71" s="10"/>
      <c r="D71" s="10"/>
      <c r="E71" s="3"/>
      <c r="F71" s="3"/>
      <c r="G71" s="4"/>
    </row>
    <row r="72" spans="1:7" ht="13.5" thickBot="1">
      <c r="A72" s="20" t="s">
        <v>19</v>
      </c>
      <c r="B72" s="21">
        <v>26</v>
      </c>
      <c r="C72" s="21">
        <v>26</v>
      </c>
      <c r="D72" s="21">
        <v>26</v>
      </c>
      <c r="E72" s="21">
        <v>24</v>
      </c>
      <c r="F72" s="21">
        <v>26</v>
      </c>
      <c r="G72" s="27">
        <v>25</v>
      </c>
    </row>
    <row r="73" ht="13.5" thickBot="1"/>
    <row r="74" spans="1:7" ht="38.25">
      <c r="A74" s="13" t="s">
        <v>55</v>
      </c>
      <c r="B74" s="14" t="s">
        <v>62</v>
      </c>
      <c r="C74" s="14" t="s">
        <v>8</v>
      </c>
      <c r="D74" s="14" t="s">
        <v>9</v>
      </c>
      <c r="E74" s="14" t="s">
        <v>10</v>
      </c>
      <c r="F74" s="14" t="s">
        <v>11</v>
      </c>
      <c r="G74" s="15" t="s">
        <v>12</v>
      </c>
    </row>
    <row r="75" spans="1:7" ht="12.75">
      <c r="A75" s="16">
        <v>1</v>
      </c>
      <c r="B75" s="17">
        <v>2</v>
      </c>
      <c r="C75" s="17">
        <v>3</v>
      </c>
      <c r="D75" s="17">
        <v>4</v>
      </c>
      <c r="E75" s="17">
        <v>5</v>
      </c>
      <c r="F75" s="17">
        <v>6</v>
      </c>
      <c r="G75" s="25">
        <v>7</v>
      </c>
    </row>
    <row r="76" spans="1:7" ht="12.75">
      <c r="A76" s="18" t="s">
        <v>13</v>
      </c>
      <c r="B76" s="12">
        <f aca="true" t="shared" si="12" ref="B76:G76">B77+B78+B79</f>
        <v>500000</v>
      </c>
      <c r="C76" s="12">
        <f t="shared" si="12"/>
        <v>500000</v>
      </c>
      <c r="D76" s="12">
        <f t="shared" si="12"/>
        <v>0</v>
      </c>
      <c r="E76" s="12">
        <f t="shared" si="12"/>
        <v>188198</v>
      </c>
      <c r="F76" s="12">
        <f t="shared" si="12"/>
        <v>306263</v>
      </c>
      <c r="G76" s="26">
        <f t="shared" si="12"/>
        <v>499785</v>
      </c>
    </row>
    <row r="77" spans="1:7" ht="12.75">
      <c r="A77" s="19" t="s">
        <v>14</v>
      </c>
      <c r="B77" s="10"/>
      <c r="C77" s="10"/>
      <c r="D77" s="10"/>
      <c r="E77" s="10"/>
      <c r="F77" s="10"/>
      <c r="G77" s="11"/>
    </row>
    <row r="78" spans="1:7" ht="12.75">
      <c r="A78" s="19" t="s">
        <v>15</v>
      </c>
      <c r="B78" s="10">
        <v>500000</v>
      </c>
      <c r="C78" s="10">
        <v>500000</v>
      </c>
      <c r="D78" s="10"/>
      <c r="E78" s="10">
        <v>188198</v>
      </c>
      <c r="F78" s="10">
        <v>306263</v>
      </c>
      <c r="G78" s="11">
        <v>499785</v>
      </c>
    </row>
    <row r="79" spans="1:7" ht="12.75">
      <c r="A79" s="19" t="s">
        <v>16</v>
      </c>
      <c r="B79" s="10"/>
      <c r="C79" s="10"/>
      <c r="D79" s="10"/>
      <c r="E79" s="10"/>
      <c r="F79" s="10"/>
      <c r="G79" s="11"/>
    </row>
    <row r="80" spans="1:7" ht="12.75">
      <c r="A80" s="19"/>
      <c r="B80" s="10"/>
      <c r="C80" s="10"/>
      <c r="D80" s="10"/>
      <c r="E80" s="10"/>
      <c r="F80" s="10"/>
      <c r="G80" s="11"/>
    </row>
    <row r="81" spans="1:7" ht="25.5">
      <c r="A81" s="18" t="s">
        <v>17</v>
      </c>
      <c r="B81" s="12">
        <f aca="true" t="shared" si="13" ref="B81:G81">B82+B83+B84+B85</f>
        <v>0</v>
      </c>
      <c r="C81" s="12">
        <f t="shared" si="13"/>
        <v>0</v>
      </c>
      <c r="D81" s="12">
        <f t="shared" si="13"/>
        <v>0</v>
      </c>
      <c r="E81" s="12">
        <f t="shared" si="13"/>
        <v>0</v>
      </c>
      <c r="F81" s="12">
        <f t="shared" si="13"/>
        <v>0</v>
      </c>
      <c r="G81" s="26">
        <f t="shared" si="13"/>
        <v>0</v>
      </c>
    </row>
    <row r="82" spans="1:7" ht="12.75">
      <c r="A82" s="19"/>
      <c r="B82" s="10"/>
      <c r="C82" s="10"/>
      <c r="D82" s="10"/>
      <c r="E82" s="3"/>
      <c r="F82" s="3"/>
      <c r="G82" s="4"/>
    </row>
    <row r="83" spans="1:7" ht="12.75">
      <c r="A83" s="19"/>
      <c r="B83" s="10"/>
      <c r="C83" s="10"/>
      <c r="D83" s="10"/>
      <c r="E83" s="3"/>
      <c r="F83" s="3"/>
      <c r="G83" s="4"/>
    </row>
    <row r="84" spans="1:7" ht="12.75">
      <c r="A84" s="19"/>
      <c r="B84" s="10"/>
      <c r="C84" s="10"/>
      <c r="D84" s="10"/>
      <c r="E84" s="3"/>
      <c r="F84" s="3"/>
      <c r="G84" s="4"/>
    </row>
    <row r="85" spans="1:7" ht="12.75">
      <c r="A85" s="19"/>
      <c r="B85" s="10"/>
      <c r="C85" s="10"/>
      <c r="D85" s="10"/>
      <c r="E85" s="3"/>
      <c r="F85" s="3"/>
      <c r="G85" s="4"/>
    </row>
    <row r="86" spans="1:7" ht="12.75">
      <c r="A86" s="19"/>
      <c r="B86" s="10"/>
      <c r="C86" s="10"/>
      <c r="D86" s="10"/>
      <c r="E86" s="3"/>
      <c r="F86" s="3"/>
      <c r="G86" s="4"/>
    </row>
    <row r="87" spans="1:7" ht="12.75">
      <c r="A87" s="18" t="s">
        <v>18</v>
      </c>
      <c r="B87" s="12">
        <f aca="true" t="shared" si="14" ref="B87:G87">B76+B81</f>
        <v>500000</v>
      </c>
      <c r="C87" s="12">
        <f t="shared" si="14"/>
        <v>500000</v>
      </c>
      <c r="D87" s="12">
        <f t="shared" si="14"/>
        <v>0</v>
      </c>
      <c r="E87" s="12">
        <f t="shared" si="14"/>
        <v>188198</v>
      </c>
      <c r="F87" s="12">
        <f t="shared" si="14"/>
        <v>306263</v>
      </c>
      <c r="G87" s="26">
        <f t="shared" si="14"/>
        <v>499785</v>
      </c>
    </row>
    <row r="88" spans="1:7" ht="12.75">
      <c r="A88" s="19"/>
      <c r="B88" s="10"/>
      <c r="C88" s="10"/>
      <c r="D88" s="10"/>
      <c r="E88" s="3"/>
      <c r="F88" s="3"/>
      <c r="G88" s="4"/>
    </row>
    <row r="89" spans="1:7" ht="13.5" thickBot="1">
      <c r="A89" s="20" t="s">
        <v>19</v>
      </c>
      <c r="B89" s="21"/>
      <c r="C89" s="21"/>
      <c r="D89" s="21"/>
      <c r="E89" s="22"/>
      <c r="F89" s="22"/>
      <c r="G89" s="27"/>
    </row>
    <row r="90" ht="13.5" thickBot="1"/>
    <row r="91" spans="1:7" ht="38.25">
      <c r="A91" s="13" t="s">
        <v>55</v>
      </c>
      <c r="B91" s="14" t="s">
        <v>62</v>
      </c>
      <c r="C91" s="14" t="s">
        <v>8</v>
      </c>
      <c r="D91" s="14" t="s">
        <v>9</v>
      </c>
      <c r="E91" s="14" t="s">
        <v>10</v>
      </c>
      <c r="F91" s="14" t="s">
        <v>11</v>
      </c>
      <c r="G91" s="15" t="s">
        <v>12</v>
      </c>
    </row>
    <row r="92" spans="1:7" ht="12.75">
      <c r="A92" s="16">
        <v>1</v>
      </c>
      <c r="B92" s="17">
        <v>2</v>
      </c>
      <c r="C92" s="17">
        <v>3</v>
      </c>
      <c r="D92" s="17">
        <v>4</v>
      </c>
      <c r="E92" s="17">
        <v>5</v>
      </c>
      <c r="F92" s="17">
        <v>6</v>
      </c>
      <c r="G92" s="25">
        <v>7</v>
      </c>
    </row>
    <row r="93" spans="1:7" ht="12.75">
      <c r="A93" s="18" t="s">
        <v>13</v>
      </c>
      <c r="B93" s="12">
        <f aca="true" t="shared" si="15" ref="B93:G93">B94+B95+B96</f>
        <v>0</v>
      </c>
      <c r="C93" s="12">
        <f t="shared" si="15"/>
        <v>0</v>
      </c>
      <c r="D93" s="12">
        <f t="shared" si="15"/>
        <v>0</v>
      </c>
      <c r="E93" s="12">
        <f t="shared" si="15"/>
        <v>0</v>
      </c>
      <c r="F93" s="12">
        <f t="shared" si="15"/>
        <v>0</v>
      </c>
      <c r="G93" s="26">
        <f t="shared" si="15"/>
        <v>0</v>
      </c>
    </row>
    <row r="94" spans="1:7" ht="12.75">
      <c r="A94" s="19" t="s">
        <v>14</v>
      </c>
      <c r="B94" s="10"/>
      <c r="C94" s="10"/>
      <c r="D94" s="10"/>
      <c r="E94" s="10"/>
      <c r="F94" s="10"/>
      <c r="G94" s="11"/>
    </row>
    <row r="95" spans="1:7" ht="12.75">
      <c r="A95" s="19" t="s">
        <v>15</v>
      </c>
      <c r="B95" s="10"/>
      <c r="C95" s="10"/>
      <c r="D95" s="10"/>
      <c r="E95" s="10"/>
      <c r="F95" s="10"/>
      <c r="G95" s="11"/>
    </row>
    <row r="96" spans="1:7" ht="12.75">
      <c r="A96" s="19" t="s">
        <v>16</v>
      </c>
      <c r="B96" s="10"/>
      <c r="C96" s="10"/>
      <c r="D96" s="10"/>
      <c r="E96" s="10"/>
      <c r="F96" s="10"/>
      <c r="G96" s="11"/>
    </row>
    <row r="97" spans="1:7" ht="12.75">
      <c r="A97" s="19"/>
      <c r="B97" s="10"/>
      <c r="C97" s="10"/>
      <c r="D97" s="10"/>
      <c r="E97" s="10"/>
      <c r="F97" s="10"/>
      <c r="G97" s="11"/>
    </row>
    <row r="98" spans="1:7" ht="25.5">
      <c r="A98" s="18" t="s">
        <v>17</v>
      </c>
      <c r="B98" s="12">
        <f aca="true" t="shared" si="16" ref="B98:G98">B99+B100+B101+B102</f>
        <v>0</v>
      </c>
      <c r="C98" s="12">
        <f t="shared" si="16"/>
        <v>0</v>
      </c>
      <c r="D98" s="12">
        <f t="shared" si="16"/>
        <v>0</v>
      </c>
      <c r="E98" s="12">
        <f t="shared" si="16"/>
        <v>0</v>
      </c>
      <c r="F98" s="12">
        <f t="shared" si="16"/>
        <v>0</v>
      </c>
      <c r="G98" s="26">
        <f t="shared" si="16"/>
        <v>0</v>
      </c>
    </row>
    <row r="99" spans="1:7" ht="12.75">
      <c r="A99" s="19"/>
      <c r="B99" s="10"/>
      <c r="C99" s="10"/>
      <c r="D99" s="10"/>
      <c r="E99" s="3"/>
      <c r="F99" s="3"/>
      <c r="G99" s="4"/>
    </row>
    <row r="100" spans="1:7" ht="12.75">
      <c r="A100" s="19"/>
      <c r="B100" s="10"/>
      <c r="C100" s="10"/>
      <c r="D100" s="10"/>
      <c r="E100" s="3"/>
      <c r="F100" s="3"/>
      <c r="G100" s="4"/>
    </row>
    <row r="101" spans="1:7" ht="12.75">
      <c r="A101" s="19"/>
      <c r="B101" s="10"/>
      <c r="C101" s="10"/>
      <c r="D101" s="10"/>
      <c r="E101" s="3"/>
      <c r="F101" s="3"/>
      <c r="G101" s="4"/>
    </row>
    <row r="102" spans="1:7" ht="12.75">
      <c r="A102" s="19"/>
      <c r="B102" s="10"/>
      <c r="C102" s="10"/>
      <c r="D102" s="10"/>
      <c r="E102" s="3"/>
      <c r="F102" s="3"/>
      <c r="G102" s="4"/>
    </row>
    <row r="103" spans="1:7" ht="12.75">
      <c r="A103" s="19"/>
      <c r="B103" s="10"/>
      <c r="C103" s="10"/>
      <c r="D103" s="10"/>
      <c r="E103" s="3"/>
      <c r="F103" s="3"/>
      <c r="G103" s="4"/>
    </row>
    <row r="104" spans="1:7" ht="12.75">
      <c r="A104" s="18" t="s">
        <v>18</v>
      </c>
      <c r="B104" s="12">
        <f aca="true" t="shared" si="17" ref="B104:G104">B93+B98</f>
        <v>0</v>
      </c>
      <c r="C104" s="12">
        <f t="shared" si="17"/>
        <v>0</v>
      </c>
      <c r="D104" s="12">
        <f t="shared" si="17"/>
        <v>0</v>
      </c>
      <c r="E104" s="12">
        <f t="shared" si="17"/>
        <v>0</v>
      </c>
      <c r="F104" s="12">
        <f t="shared" si="17"/>
        <v>0</v>
      </c>
      <c r="G104" s="26">
        <f t="shared" si="17"/>
        <v>0</v>
      </c>
    </row>
    <row r="105" spans="1:7" ht="12.75">
      <c r="A105" s="19"/>
      <c r="B105" s="10"/>
      <c r="C105" s="10"/>
      <c r="D105" s="10"/>
      <c r="E105" s="3"/>
      <c r="F105" s="3"/>
      <c r="G105" s="4"/>
    </row>
    <row r="106" spans="1:7" ht="13.5" thickBot="1">
      <c r="A106" s="20" t="s">
        <v>19</v>
      </c>
      <c r="B106" s="21"/>
      <c r="C106" s="21"/>
      <c r="D106" s="21"/>
      <c r="E106" s="22"/>
      <c r="F106" s="22"/>
      <c r="G106" s="27"/>
    </row>
    <row r="107" ht="13.5" thickBot="1"/>
    <row r="108" spans="1:7" ht="38.25">
      <c r="A108" s="13" t="s">
        <v>56</v>
      </c>
      <c r="B108" s="14" t="s">
        <v>62</v>
      </c>
      <c r="C108" s="14" t="s">
        <v>8</v>
      </c>
      <c r="D108" s="14" t="s">
        <v>9</v>
      </c>
      <c r="E108" s="14" t="s">
        <v>10</v>
      </c>
      <c r="F108" s="14" t="s">
        <v>11</v>
      </c>
      <c r="G108" s="15" t="s">
        <v>12</v>
      </c>
    </row>
    <row r="109" spans="1:7" ht="12.75">
      <c r="A109" s="16">
        <v>1</v>
      </c>
      <c r="B109" s="17">
        <v>2</v>
      </c>
      <c r="C109" s="17">
        <v>3</v>
      </c>
      <c r="D109" s="17">
        <v>4</v>
      </c>
      <c r="E109" s="17">
        <v>5</v>
      </c>
      <c r="F109" s="17">
        <v>6</v>
      </c>
      <c r="G109" s="25">
        <v>7</v>
      </c>
    </row>
    <row r="110" spans="1:7" ht="12.75">
      <c r="A110" s="18" t="s">
        <v>13</v>
      </c>
      <c r="B110" s="12">
        <f aca="true" t="shared" si="18" ref="B110:G110">B111+B112+B113</f>
        <v>0</v>
      </c>
      <c r="C110" s="12">
        <f t="shared" si="18"/>
        <v>75600</v>
      </c>
      <c r="D110" s="12">
        <f t="shared" si="18"/>
        <v>0</v>
      </c>
      <c r="E110" s="12">
        <f t="shared" si="18"/>
        <v>16154</v>
      </c>
      <c r="F110" s="12">
        <f t="shared" si="18"/>
        <v>26575</v>
      </c>
      <c r="G110" s="26">
        <f t="shared" si="18"/>
        <v>73070</v>
      </c>
    </row>
    <row r="111" spans="1:7" ht="12.75">
      <c r="A111" s="19" t="s">
        <v>14</v>
      </c>
      <c r="B111" s="10"/>
      <c r="C111" s="10">
        <v>1400</v>
      </c>
      <c r="D111" s="10"/>
      <c r="E111" s="10"/>
      <c r="F111" s="10"/>
      <c r="G111" s="11">
        <v>1400</v>
      </c>
    </row>
    <row r="112" spans="1:7" ht="12.75">
      <c r="A112" s="19" t="s">
        <v>15</v>
      </c>
      <c r="B112" s="10"/>
      <c r="C112" s="10">
        <v>38600</v>
      </c>
      <c r="D112" s="10"/>
      <c r="E112" s="10">
        <v>16154</v>
      </c>
      <c r="F112" s="10">
        <v>26575</v>
      </c>
      <c r="G112" s="11">
        <v>36148</v>
      </c>
    </row>
    <row r="113" spans="1:7" ht="12.75">
      <c r="A113" s="19" t="s">
        <v>16</v>
      </c>
      <c r="B113" s="10">
        <v>0</v>
      </c>
      <c r="C113" s="10">
        <v>35600</v>
      </c>
      <c r="D113" s="10">
        <v>0</v>
      </c>
      <c r="E113" s="10">
        <v>0</v>
      </c>
      <c r="F113" s="10">
        <v>0</v>
      </c>
      <c r="G113" s="11">
        <v>35522</v>
      </c>
    </row>
    <row r="114" spans="1:7" ht="12.75">
      <c r="A114" s="19"/>
      <c r="B114" s="10"/>
      <c r="C114" s="10"/>
      <c r="D114" s="10"/>
      <c r="E114" s="10"/>
      <c r="F114" s="10"/>
      <c r="G114" s="11"/>
    </row>
    <row r="115" spans="1:7" ht="25.5">
      <c r="A115" s="18" t="s">
        <v>17</v>
      </c>
      <c r="B115" s="12">
        <f aca="true" t="shared" si="19" ref="B115:G115">B116+B117+B118+B119</f>
        <v>0</v>
      </c>
      <c r="C115" s="12">
        <f t="shared" si="19"/>
        <v>0</v>
      </c>
      <c r="D115" s="12">
        <f t="shared" si="19"/>
        <v>0</v>
      </c>
      <c r="E115" s="12">
        <f t="shared" si="19"/>
        <v>0</v>
      </c>
      <c r="F115" s="12">
        <f t="shared" si="19"/>
        <v>0</v>
      </c>
      <c r="G115" s="26">
        <f t="shared" si="19"/>
        <v>0</v>
      </c>
    </row>
    <row r="116" spans="1:7" ht="12.75">
      <c r="A116" s="19"/>
      <c r="B116" s="10"/>
      <c r="C116" s="10"/>
      <c r="D116" s="10"/>
      <c r="E116" s="3"/>
      <c r="F116" s="3"/>
      <c r="G116" s="4"/>
    </row>
    <row r="117" spans="1:7" ht="12.75">
      <c r="A117" s="19"/>
      <c r="B117" s="10"/>
      <c r="C117" s="10"/>
      <c r="D117" s="10"/>
      <c r="E117" s="3"/>
      <c r="F117" s="3"/>
      <c r="G117" s="4"/>
    </row>
    <row r="118" spans="1:7" ht="12.75">
      <c r="A118" s="19"/>
      <c r="B118" s="10"/>
      <c r="C118" s="10"/>
      <c r="D118" s="10"/>
      <c r="E118" s="3"/>
      <c r="F118" s="3"/>
      <c r="G118" s="4"/>
    </row>
    <row r="119" spans="1:7" ht="12.75">
      <c r="A119" s="19"/>
      <c r="B119" s="10"/>
      <c r="C119" s="10"/>
      <c r="D119" s="10"/>
      <c r="E119" s="3"/>
      <c r="F119" s="3"/>
      <c r="G119" s="4"/>
    </row>
    <row r="120" spans="1:7" ht="12.75">
      <c r="A120" s="19"/>
      <c r="B120" s="10"/>
      <c r="C120" s="10"/>
      <c r="D120" s="10"/>
      <c r="E120" s="3"/>
      <c r="F120" s="3"/>
      <c r="G120" s="4"/>
    </row>
    <row r="121" spans="1:7" ht="12.75">
      <c r="A121" s="18" t="s">
        <v>18</v>
      </c>
      <c r="B121" s="12">
        <f aca="true" t="shared" si="20" ref="B121:G121">B110+B115</f>
        <v>0</v>
      </c>
      <c r="C121" s="12">
        <f t="shared" si="20"/>
        <v>75600</v>
      </c>
      <c r="D121" s="12">
        <f t="shared" si="20"/>
        <v>0</v>
      </c>
      <c r="E121" s="12">
        <f t="shared" si="20"/>
        <v>16154</v>
      </c>
      <c r="F121" s="12">
        <f t="shared" si="20"/>
        <v>26575</v>
      </c>
      <c r="G121" s="26">
        <f t="shared" si="20"/>
        <v>73070</v>
      </c>
    </row>
    <row r="122" spans="1:7" ht="12.75">
      <c r="A122" s="19"/>
      <c r="B122" s="10"/>
      <c r="C122" s="10"/>
      <c r="D122" s="10"/>
      <c r="E122" s="3"/>
      <c r="F122" s="3"/>
      <c r="G122" s="4"/>
    </row>
    <row r="123" spans="1:7" ht="13.5" thickBot="1">
      <c r="A123" s="20" t="s">
        <v>19</v>
      </c>
      <c r="B123" s="21"/>
      <c r="C123" s="21"/>
      <c r="D123" s="21"/>
      <c r="E123" s="22"/>
      <c r="F123" s="22"/>
      <c r="G123" s="27"/>
    </row>
    <row r="124" ht="13.5" thickBot="1"/>
    <row r="125" spans="1:7" ht="38.25">
      <c r="A125" s="13" t="s">
        <v>58</v>
      </c>
      <c r="B125" s="14" t="s">
        <v>62</v>
      </c>
      <c r="C125" s="14" t="s">
        <v>8</v>
      </c>
      <c r="D125" s="14" t="s">
        <v>9</v>
      </c>
      <c r="E125" s="14" t="s">
        <v>10</v>
      </c>
      <c r="F125" s="14" t="s">
        <v>11</v>
      </c>
      <c r="G125" s="15" t="s">
        <v>12</v>
      </c>
    </row>
    <row r="126" spans="1:7" ht="12.75">
      <c r="A126" s="16">
        <v>1</v>
      </c>
      <c r="B126" s="17">
        <v>2</v>
      </c>
      <c r="C126" s="17">
        <v>3</v>
      </c>
      <c r="D126" s="17">
        <v>4</v>
      </c>
      <c r="E126" s="17">
        <v>5</v>
      </c>
      <c r="F126" s="17">
        <v>6</v>
      </c>
      <c r="G126" s="25">
        <v>7</v>
      </c>
    </row>
    <row r="127" spans="1:7" ht="12.75">
      <c r="A127" s="18" t="s">
        <v>13</v>
      </c>
      <c r="B127" s="12">
        <f aca="true" t="shared" si="21" ref="B127:G127">B128+B129+B130</f>
        <v>0</v>
      </c>
      <c r="C127" s="12">
        <f t="shared" si="21"/>
        <v>120000</v>
      </c>
      <c r="D127" s="12">
        <f t="shared" si="21"/>
        <v>0</v>
      </c>
      <c r="E127" s="12">
        <f t="shared" si="21"/>
        <v>590</v>
      </c>
      <c r="F127" s="12">
        <f t="shared" si="21"/>
        <v>4936</v>
      </c>
      <c r="G127" s="26">
        <f t="shared" si="21"/>
        <v>119274</v>
      </c>
    </row>
    <row r="128" spans="1:7" ht="12.75">
      <c r="A128" s="19" t="s">
        <v>14</v>
      </c>
      <c r="B128" s="10"/>
      <c r="C128" s="10"/>
      <c r="D128" s="10"/>
      <c r="E128" s="10"/>
      <c r="F128" s="10"/>
      <c r="G128" s="11"/>
    </row>
    <row r="129" spans="1:7" ht="12.75">
      <c r="A129" s="19" t="s">
        <v>15</v>
      </c>
      <c r="B129" s="10"/>
      <c r="C129" s="10"/>
      <c r="D129" s="10"/>
      <c r="E129" s="10"/>
      <c r="F129" s="10"/>
      <c r="G129" s="11"/>
    </row>
    <row r="130" spans="1:7" ht="12.75">
      <c r="A130" s="19" t="s">
        <v>16</v>
      </c>
      <c r="B130" s="10"/>
      <c r="C130" s="10">
        <v>120000</v>
      </c>
      <c r="D130" s="10"/>
      <c r="E130" s="10">
        <v>590</v>
      </c>
      <c r="F130" s="10">
        <v>4936</v>
      </c>
      <c r="G130" s="11">
        <v>119274</v>
      </c>
    </row>
    <row r="131" spans="1:7" ht="12.75">
      <c r="A131" s="19"/>
      <c r="B131" s="10"/>
      <c r="C131" s="10"/>
      <c r="D131" s="10"/>
      <c r="E131" s="10"/>
      <c r="F131" s="10"/>
      <c r="G131" s="11"/>
    </row>
    <row r="132" spans="1:7" ht="25.5">
      <c r="A132" s="18" t="s">
        <v>17</v>
      </c>
      <c r="B132" s="12">
        <f aca="true" t="shared" si="22" ref="B132:G132">B133+B134+B135+B136</f>
        <v>0</v>
      </c>
      <c r="C132" s="12">
        <f t="shared" si="22"/>
        <v>0</v>
      </c>
      <c r="D132" s="12">
        <f t="shared" si="22"/>
        <v>0</v>
      </c>
      <c r="E132" s="12">
        <f t="shared" si="22"/>
        <v>0</v>
      </c>
      <c r="F132" s="12">
        <f t="shared" si="22"/>
        <v>0</v>
      </c>
      <c r="G132" s="26">
        <f t="shared" si="22"/>
        <v>0</v>
      </c>
    </row>
    <row r="133" spans="1:7" ht="12.75">
      <c r="A133" s="19"/>
      <c r="B133" s="10"/>
      <c r="C133" s="10"/>
      <c r="D133" s="10"/>
      <c r="E133" s="3"/>
      <c r="F133" s="3"/>
      <c r="G133" s="4"/>
    </row>
    <row r="134" spans="1:7" ht="12.75">
      <c r="A134" s="19"/>
      <c r="B134" s="10"/>
      <c r="C134" s="10"/>
      <c r="D134" s="10"/>
      <c r="E134" s="3"/>
      <c r="F134" s="3"/>
      <c r="G134" s="4"/>
    </row>
    <row r="135" spans="1:7" ht="12.75">
      <c r="A135" s="19"/>
      <c r="B135" s="10"/>
      <c r="C135" s="10"/>
      <c r="D135" s="10"/>
      <c r="E135" s="3"/>
      <c r="F135" s="3"/>
      <c r="G135" s="4"/>
    </row>
    <row r="136" spans="1:7" ht="12.75">
      <c r="A136" s="19"/>
      <c r="B136" s="10"/>
      <c r="C136" s="10"/>
      <c r="D136" s="10"/>
      <c r="E136" s="3"/>
      <c r="F136" s="3"/>
      <c r="G136" s="4"/>
    </row>
    <row r="137" spans="1:7" ht="12.75">
      <c r="A137" s="19"/>
      <c r="B137" s="10"/>
      <c r="C137" s="10"/>
      <c r="D137" s="10"/>
      <c r="E137" s="3"/>
      <c r="F137" s="3"/>
      <c r="G137" s="4"/>
    </row>
    <row r="138" spans="1:7" ht="12.75">
      <c r="A138" s="18" t="s">
        <v>18</v>
      </c>
      <c r="B138" s="12">
        <f aca="true" t="shared" si="23" ref="B138:G138">B127+B132</f>
        <v>0</v>
      </c>
      <c r="C138" s="12">
        <f t="shared" si="23"/>
        <v>120000</v>
      </c>
      <c r="D138" s="12">
        <f t="shared" si="23"/>
        <v>0</v>
      </c>
      <c r="E138" s="12">
        <f t="shared" si="23"/>
        <v>590</v>
      </c>
      <c r="F138" s="12">
        <f t="shared" si="23"/>
        <v>4936</v>
      </c>
      <c r="G138" s="26">
        <f t="shared" si="23"/>
        <v>119274</v>
      </c>
    </row>
    <row r="139" spans="1:7" ht="12.75">
      <c r="A139" s="19"/>
      <c r="B139" s="10"/>
      <c r="C139" s="10"/>
      <c r="D139" s="10"/>
      <c r="E139" s="3"/>
      <c r="F139" s="3"/>
      <c r="G139" s="4"/>
    </row>
    <row r="140" spans="1:7" ht="13.5" thickBot="1">
      <c r="A140" s="20" t="s">
        <v>19</v>
      </c>
      <c r="B140" s="21"/>
      <c r="C140" s="21"/>
      <c r="D140" s="21"/>
      <c r="E140" s="22"/>
      <c r="F140" s="22"/>
      <c r="G140" s="27"/>
    </row>
    <row r="141" ht="13.5" thickBot="1"/>
    <row r="142" spans="1:7" ht="38.25">
      <c r="A142" s="13" t="s">
        <v>60</v>
      </c>
      <c r="B142" s="14" t="s">
        <v>62</v>
      </c>
      <c r="C142" s="14" t="s">
        <v>8</v>
      </c>
      <c r="D142" s="14" t="s">
        <v>9</v>
      </c>
      <c r="E142" s="14" t="s">
        <v>10</v>
      </c>
      <c r="F142" s="14" t="s">
        <v>11</v>
      </c>
      <c r="G142" s="15" t="s">
        <v>12</v>
      </c>
    </row>
    <row r="143" spans="1:7" ht="12.75">
      <c r="A143" s="16">
        <v>1</v>
      </c>
      <c r="B143" s="17">
        <v>2</v>
      </c>
      <c r="C143" s="17">
        <v>3</v>
      </c>
      <c r="D143" s="17">
        <v>4</v>
      </c>
      <c r="E143" s="17">
        <v>5</v>
      </c>
      <c r="F143" s="17">
        <v>6</v>
      </c>
      <c r="G143" s="25">
        <v>7</v>
      </c>
    </row>
    <row r="144" spans="1:7" ht="12.75">
      <c r="A144" s="18" t="s">
        <v>13</v>
      </c>
      <c r="B144" s="12">
        <f>B145+B146+B147</f>
        <v>0</v>
      </c>
      <c r="C144" s="12">
        <f>C145+C146+C147+C148</f>
        <v>1654893</v>
      </c>
      <c r="D144" s="12">
        <f>D145+D146+D147+D148</f>
        <v>0</v>
      </c>
      <c r="E144" s="12">
        <f>E145+E146+E147+E148</f>
        <v>223472</v>
      </c>
      <c r="F144" s="12">
        <f>F145+F146+F147+F148</f>
        <v>1398627</v>
      </c>
      <c r="G144" s="12">
        <f>G145+G146+G147+G148</f>
        <v>1654893</v>
      </c>
    </row>
    <row r="145" spans="1:7" ht="12.75">
      <c r="A145" s="19" t="s">
        <v>14</v>
      </c>
      <c r="B145" s="10"/>
      <c r="C145" s="10"/>
      <c r="D145" s="10"/>
      <c r="E145" s="10"/>
      <c r="F145" s="10"/>
      <c r="G145" s="11"/>
    </row>
    <row r="146" spans="1:7" ht="12.75">
      <c r="A146" s="19" t="s">
        <v>15</v>
      </c>
      <c r="B146" s="10"/>
      <c r="C146" s="10"/>
      <c r="D146" s="10"/>
      <c r="E146" s="10"/>
      <c r="F146" s="10"/>
      <c r="G146" s="11"/>
    </row>
    <row r="147" spans="1:7" ht="12.75">
      <c r="A147" s="19" t="s">
        <v>16</v>
      </c>
      <c r="B147" s="10"/>
      <c r="C147" s="10"/>
      <c r="D147" s="10"/>
      <c r="E147" s="10"/>
      <c r="F147" s="10"/>
      <c r="G147" s="11"/>
    </row>
    <row r="148" spans="1:7" ht="12.75">
      <c r="A148" s="19" t="s">
        <v>61</v>
      </c>
      <c r="B148" s="10"/>
      <c r="C148" s="10">
        <v>1654893</v>
      </c>
      <c r="D148" s="10"/>
      <c r="E148" s="10">
        <v>223472</v>
      </c>
      <c r="F148" s="10">
        <v>1398627</v>
      </c>
      <c r="G148" s="11">
        <v>1654893</v>
      </c>
    </row>
    <row r="149" spans="1:7" ht="25.5">
      <c r="A149" s="18" t="s">
        <v>17</v>
      </c>
      <c r="B149" s="12">
        <f aca="true" t="shared" si="24" ref="B149:G149">B150+B151+B152+B153</f>
        <v>0</v>
      </c>
      <c r="C149" s="12">
        <f t="shared" si="24"/>
        <v>0</v>
      </c>
      <c r="D149" s="12">
        <f t="shared" si="24"/>
        <v>0</v>
      </c>
      <c r="E149" s="12">
        <f t="shared" si="24"/>
        <v>0</v>
      </c>
      <c r="F149" s="12">
        <f t="shared" si="24"/>
        <v>0</v>
      </c>
      <c r="G149" s="26">
        <f t="shared" si="24"/>
        <v>0</v>
      </c>
    </row>
    <row r="150" spans="1:7" ht="12.75">
      <c r="A150" s="19"/>
      <c r="B150" s="10"/>
      <c r="C150" s="10"/>
      <c r="D150" s="10"/>
      <c r="E150" s="3"/>
      <c r="F150" s="3"/>
      <c r="G150" s="4"/>
    </row>
    <row r="151" spans="1:7" ht="12.75">
      <c r="A151" s="19"/>
      <c r="B151" s="10"/>
      <c r="C151" s="10"/>
      <c r="D151" s="10"/>
      <c r="E151" s="3"/>
      <c r="F151" s="3"/>
      <c r="G151" s="4"/>
    </row>
    <row r="152" spans="1:7" ht="12.75">
      <c r="A152" s="19"/>
      <c r="B152" s="10"/>
      <c r="C152" s="10"/>
      <c r="D152" s="10"/>
      <c r="E152" s="3"/>
      <c r="F152" s="3"/>
      <c r="G152" s="4"/>
    </row>
    <row r="153" spans="1:7" ht="12.75">
      <c r="A153" s="19"/>
      <c r="B153" s="10"/>
      <c r="C153" s="10"/>
      <c r="D153" s="10"/>
      <c r="E153" s="3"/>
      <c r="F153" s="3"/>
      <c r="G153" s="4"/>
    </row>
    <row r="154" spans="1:7" ht="12.75">
      <c r="A154" s="19"/>
      <c r="B154" s="10"/>
      <c r="C154" s="10"/>
      <c r="D154" s="10"/>
      <c r="E154" s="3"/>
      <c r="F154" s="3"/>
      <c r="G154" s="4"/>
    </row>
    <row r="155" spans="1:7" ht="12.75">
      <c r="A155" s="18" t="s">
        <v>18</v>
      </c>
      <c r="B155" s="12">
        <f aca="true" t="shared" si="25" ref="B155:G155">B144+B149</f>
        <v>0</v>
      </c>
      <c r="C155" s="12">
        <f t="shared" si="25"/>
        <v>1654893</v>
      </c>
      <c r="D155" s="12">
        <f t="shared" si="25"/>
        <v>0</v>
      </c>
      <c r="E155" s="12">
        <f t="shared" si="25"/>
        <v>223472</v>
      </c>
      <c r="F155" s="12">
        <f t="shared" si="25"/>
        <v>1398627</v>
      </c>
      <c r="G155" s="26">
        <f t="shared" si="25"/>
        <v>1654893</v>
      </c>
    </row>
    <row r="156" spans="1:7" ht="12.75">
      <c r="A156" s="19"/>
      <c r="B156" s="10"/>
      <c r="C156" s="10"/>
      <c r="D156" s="10"/>
      <c r="E156" s="3"/>
      <c r="F156" s="3"/>
      <c r="G156" s="4"/>
    </row>
    <row r="157" spans="1:7" ht="13.5" thickBot="1">
      <c r="A157" s="20" t="s">
        <v>19</v>
      </c>
      <c r="B157" s="21"/>
      <c r="C157" s="21"/>
      <c r="D157" s="21"/>
      <c r="E157" s="22"/>
      <c r="F157" s="22"/>
      <c r="G157" s="27"/>
    </row>
  </sheetData>
  <mergeCells count="1">
    <mergeCell ref="A4:G4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3" sqref="A3:G21"/>
    </sheetView>
  </sheetViews>
  <sheetFormatPr defaultColWidth="9.140625" defaultRowHeight="12.75"/>
  <cols>
    <col min="1" max="1" width="32.28125" style="7" customWidth="1"/>
    <col min="2" max="2" width="13.00390625" style="9" customWidth="1"/>
    <col min="3" max="3" width="14.57421875" style="9" customWidth="1"/>
    <col min="4" max="4" width="14.8515625" style="9" customWidth="1"/>
    <col min="5" max="6" width="12.00390625" style="0" customWidth="1"/>
    <col min="7" max="7" width="12.28125" style="0" customWidth="1"/>
  </cols>
  <sheetData>
    <row r="1" spans="1:2" ht="12.75">
      <c r="A1" s="6"/>
      <c r="B1" s="8"/>
    </row>
    <row r="3" spans="1:4" ht="16.5" customHeight="1">
      <c r="A3" s="5" t="s">
        <v>67</v>
      </c>
      <c r="B3" s="5"/>
      <c r="C3" s="5"/>
      <c r="D3"/>
    </row>
    <row r="4" spans="1:4" ht="14.25" customHeight="1">
      <c r="A4" s="62" t="s">
        <v>5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5708400</v>
      </c>
      <c r="C8" s="12">
        <f t="shared" si="0"/>
        <v>9581888</v>
      </c>
      <c r="D8" s="12">
        <f t="shared" si="0"/>
        <v>1711180</v>
      </c>
      <c r="E8" s="12">
        <f t="shared" si="0"/>
        <v>4251068</v>
      </c>
      <c r="F8" s="12">
        <f t="shared" si="0"/>
        <v>6240696</v>
      </c>
      <c r="G8" s="26">
        <f t="shared" si="0"/>
        <v>9578894</v>
      </c>
    </row>
    <row r="9" spans="1:7" ht="13.5" customHeight="1">
      <c r="A9" s="19" t="s">
        <v>14</v>
      </c>
      <c r="B9" s="10">
        <f aca="true" t="shared" si="1" ref="B9:G9">B26+B43+B60</f>
        <v>4075400</v>
      </c>
      <c r="C9" s="10">
        <f t="shared" si="1"/>
        <v>5527157</v>
      </c>
      <c r="D9" s="10">
        <f t="shared" si="1"/>
        <v>1087416</v>
      </c>
      <c r="E9" s="10">
        <f t="shared" si="1"/>
        <v>2455792</v>
      </c>
      <c r="F9" s="10">
        <f t="shared" si="1"/>
        <v>3764544</v>
      </c>
      <c r="G9" s="11">
        <f t="shared" si="1"/>
        <v>5526437</v>
      </c>
    </row>
    <row r="10" spans="1:7" ht="12.75" customHeight="1">
      <c r="A10" s="19" t="s">
        <v>15</v>
      </c>
      <c r="B10" s="10">
        <f aca="true" t="shared" si="2" ref="B10:G10">B27+B44+B61</f>
        <v>1633000</v>
      </c>
      <c r="C10" s="10">
        <f t="shared" si="2"/>
        <v>3215797</v>
      </c>
      <c r="D10" s="10">
        <f t="shared" si="2"/>
        <v>623764</v>
      </c>
      <c r="E10" s="10">
        <f t="shared" si="2"/>
        <v>1790844</v>
      </c>
      <c r="F10" s="10">
        <f t="shared" si="2"/>
        <v>2361174</v>
      </c>
      <c r="G10" s="11">
        <f t="shared" si="2"/>
        <v>3215416</v>
      </c>
    </row>
    <row r="11" spans="1:7" ht="15" customHeight="1">
      <c r="A11" s="19" t="s">
        <v>16</v>
      </c>
      <c r="B11" s="10">
        <f>B28+B45+B62+B79</f>
        <v>0</v>
      </c>
      <c r="C11" s="10">
        <f>C28+C45+C62+C79</f>
        <v>838934</v>
      </c>
      <c r="D11" s="10">
        <f>D28+D45+D62+D79</f>
        <v>0</v>
      </c>
      <c r="E11" s="10">
        <f>E28+E45+E62+E79</f>
        <v>4432</v>
      </c>
      <c r="F11" s="10">
        <f>F28+F45+F62+F79</f>
        <v>114978</v>
      </c>
      <c r="G11" s="11">
        <f>G28+G45+G62</f>
        <v>837041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3" ref="B13:G13">B14+B15+B16+B17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26">
        <f t="shared" si="3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4" ref="B19:G19">B8+B13</f>
        <v>5708400</v>
      </c>
      <c r="C19" s="12">
        <f t="shared" si="4"/>
        <v>9581888</v>
      </c>
      <c r="D19" s="12">
        <f t="shared" si="4"/>
        <v>1711180</v>
      </c>
      <c r="E19" s="12">
        <f t="shared" si="4"/>
        <v>4251068</v>
      </c>
      <c r="F19" s="12">
        <f t="shared" si="4"/>
        <v>6240696</v>
      </c>
      <c r="G19" s="26">
        <f t="shared" si="4"/>
        <v>9578894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5" ref="B21:G21">B38+B55+B72</f>
        <v>675</v>
      </c>
      <c r="C21" s="21">
        <f t="shared" si="5"/>
        <v>524</v>
      </c>
      <c r="D21" s="21">
        <f t="shared" si="5"/>
        <v>664</v>
      </c>
      <c r="E21" s="21">
        <f t="shared" si="5"/>
        <v>663</v>
      </c>
      <c r="F21" s="21">
        <f t="shared" si="5"/>
        <v>659</v>
      </c>
      <c r="G21" s="36">
        <f t="shared" si="5"/>
        <v>522</v>
      </c>
    </row>
    <row r="22" spans="1:4" ht="13.5" thickBot="1">
      <c r="A22"/>
      <c r="B22"/>
      <c r="C22"/>
      <c r="D22"/>
    </row>
    <row r="23" spans="1:7" ht="38.25">
      <c r="A23" s="13" t="s">
        <v>45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6" ref="B25:G25">B26+B27+B28</f>
        <v>1411200</v>
      </c>
      <c r="C25" s="12">
        <f t="shared" si="6"/>
        <v>3152406</v>
      </c>
      <c r="D25" s="12">
        <f t="shared" si="6"/>
        <v>481648</v>
      </c>
      <c r="E25" s="12">
        <f t="shared" si="6"/>
        <v>1332967</v>
      </c>
      <c r="F25" s="12">
        <f t="shared" si="6"/>
        <v>1942486</v>
      </c>
      <c r="G25" s="26">
        <f t="shared" si="6"/>
        <v>3151426</v>
      </c>
    </row>
    <row r="26" spans="1:7" ht="12.75">
      <c r="A26" s="19" t="s">
        <v>14</v>
      </c>
      <c r="B26" s="10">
        <v>1021200</v>
      </c>
      <c r="C26" s="10">
        <v>1667007</v>
      </c>
      <c r="D26" s="10">
        <v>318645</v>
      </c>
      <c r="E26" s="10">
        <v>695433</v>
      </c>
      <c r="F26" s="10">
        <v>1155646</v>
      </c>
      <c r="G26" s="11">
        <v>1666754</v>
      </c>
    </row>
    <row r="27" spans="1:7" ht="12.75">
      <c r="A27" s="19" t="s">
        <v>15</v>
      </c>
      <c r="B27" s="10">
        <v>390000</v>
      </c>
      <c r="C27" s="10">
        <v>1186639</v>
      </c>
      <c r="D27" s="10">
        <v>163003</v>
      </c>
      <c r="E27" s="10">
        <v>637534</v>
      </c>
      <c r="F27" s="10">
        <v>767628</v>
      </c>
      <c r="G27" s="11">
        <v>1186539</v>
      </c>
    </row>
    <row r="28" spans="1:7" ht="12.75">
      <c r="A28" s="19" t="s">
        <v>16</v>
      </c>
      <c r="B28" s="10">
        <v>0</v>
      </c>
      <c r="C28" s="10">
        <v>298760</v>
      </c>
      <c r="D28" s="10"/>
      <c r="E28" s="10"/>
      <c r="F28" s="10">
        <v>19212</v>
      </c>
      <c r="G28" s="11">
        <v>298133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7" ref="B30:G30">B31+B32+B33+B34</f>
        <v>0</v>
      </c>
      <c r="C30" s="12">
        <f t="shared" si="7"/>
        <v>0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26">
        <f t="shared" si="7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8" ref="B36:G36">B25+B30</f>
        <v>1411200</v>
      </c>
      <c r="C36" s="12">
        <f t="shared" si="8"/>
        <v>3152406</v>
      </c>
      <c r="D36" s="12">
        <f t="shared" si="8"/>
        <v>481648</v>
      </c>
      <c r="E36" s="12">
        <f t="shared" si="8"/>
        <v>1332967</v>
      </c>
      <c r="F36" s="12">
        <f t="shared" si="8"/>
        <v>1942486</v>
      </c>
      <c r="G36" s="26">
        <f t="shared" si="8"/>
        <v>3151426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180</v>
      </c>
      <c r="C38" s="21">
        <v>176</v>
      </c>
      <c r="D38" s="21">
        <v>180</v>
      </c>
      <c r="E38" s="21">
        <v>180</v>
      </c>
      <c r="F38" s="21">
        <v>176</v>
      </c>
      <c r="G38" s="21">
        <v>176</v>
      </c>
    </row>
    <row r="39" spans="1:4" ht="13.5" thickBot="1">
      <c r="A39"/>
      <c r="B39"/>
      <c r="C39"/>
      <c r="D39"/>
    </row>
    <row r="40" spans="1:7" ht="38.25">
      <c r="A40" s="13" t="s">
        <v>46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9" ref="B42:G42">B43+B44+B45</f>
        <v>952000</v>
      </c>
      <c r="C42" s="12">
        <f t="shared" si="9"/>
        <v>836790</v>
      </c>
      <c r="D42" s="12">
        <f t="shared" si="9"/>
        <v>265017</v>
      </c>
      <c r="E42" s="12">
        <f t="shared" si="9"/>
        <v>647732</v>
      </c>
      <c r="F42" s="12">
        <f t="shared" si="9"/>
        <v>836686</v>
      </c>
      <c r="G42" s="26">
        <f t="shared" si="9"/>
        <v>836429</v>
      </c>
    </row>
    <row r="43" spans="1:7" ht="12.75">
      <c r="A43" s="19" t="s">
        <v>14</v>
      </c>
      <c r="B43" s="10">
        <v>700000</v>
      </c>
      <c r="C43" s="10">
        <v>536741</v>
      </c>
      <c r="D43" s="10">
        <v>184833</v>
      </c>
      <c r="E43" s="10">
        <v>439270</v>
      </c>
      <c r="F43" s="10">
        <v>536379</v>
      </c>
      <c r="G43" s="10">
        <v>536379</v>
      </c>
    </row>
    <row r="44" spans="1:7" ht="12.75">
      <c r="A44" s="19" t="s">
        <v>15</v>
      </c>
      <c r="B44" s="10">
        <v>252000</v>
      </c>
      <c r="C44" s="10">
        <v>295617</v>
      </c>
      <c r="D44" s="10">
        <v>80184</v>
      </c>
      <c r="E44" s="10">
        <v>204030</v>
      </c>
      <c r="F44" s="10">
        <f>295617+258</f>
        <v>295875</v>
      </c>
      <c r="G44" s="10">
        <f>295618</f>
        <v>295618</v>
      </c>
    </row>
    <row r="45" spans="1:7" ht="12.75">
      <c r="A45" s="19" t="s">
        <v>16</v>
      </c>
      <c r="B45" s="10">
        <v>0</v>
      </c>
      <c r="C45" s="10">
        <v>4432</v>
      </c>
      <c r="D45" s="10">
        <v>0</v>
      </c>
      <c r="E45" s="10">
        <v>4432</v>
      </c>
      <c r="F45" s="10">
        <v>4432</v>
      </c>
      <c r="G45" s="10">
        <v>4432</v>
      </c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 aca="true" t="shared" si="10" ref="B47:G47">B48+B49+B50+B51</f>
        <v>0</v>
      </c>
      <c r="C47" s="12">
        <f t="shared" si="10"/>
        <v>0</v>
      </c>
      <c r="D47" s="12">
        <f t="shared" si="10"/>
        <v>0</v>
      </c>
      <c r="E47" s="12">
        <f t="shared" si="10"/>
        <v>0</v>
      </c>
      <c r="F47" s="12">
        <f t="shared" si="10"/>
        <v>0</v>
      </c>
      <c r="G47" s="26">
        <f t="shared" si="10"/>
        <v>0</v>
      </c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11" ref="B53:G53">B42+B47</f>
        <v>952000</v>
      </c>
      <c r="C53" s="12">
        <f t="shared" si="11"/>
        <v>836790</v>
      </c>
      <c r="D53" s="12">
        <f t="shared" si="11"/>
        <v>265017</v>
      </c>
      <c r="E53" s="12">
        <f t="shared" si="11"/>
        <v>647732</v>
      </c>
      <c r="F53" s="12">
        <f t="shared" si="11"/>
        <v>836686</v>
      </c>
      <c r="G53" s="26">
        <f t="shared" si="11"/>
        <v>836429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>
        <v>106</v>
      </c>
      <c r="C55" s="21">
        <v>0</v>
      </c>
      <c r="D55" s="21">
        <v>97</v>
      </c>
      <c r="E55" s="22">
        <v>96</v>
      </c>
      <c r="F55" s="22">
        <v>96</v>
      </c>
      <c r="G55" s="22">
        <v>0</v>
      </c>
    </row>
    <row r="56" spans="1:4" ht="13.5" thickBot="1">
      <c r="A56"/>
      <c r="B56"/>
      <c r="C56"/>
      <c r="D56"/>
    </row>
    <row r="57" spans="1:7" ht="38.25">
      <c r="A57" s="13" t="s">
        <v>47</v>
      </c>
      <c r="B57" s="14" t="s">
        <v>62</v>
      </c>
      <c r="C57" s="14" t="s">
        <v>8</v>
      </c>
      <c r="D57" s="14" t="s">
        <v>9</v>
      </c>
      <c r="E57" s="14" t="s">
        <v>10</v>
      </c>
      <c r="F57" s="14" t="s">
        <v>11</v>
      </c>
      <c r="G57" s="15" t="s">
        <v>12</v>
      </c>
    </row>
    <row r="58" spans="1:7" ht="12.75">
      <c r="A58" s="16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25">
        <v>7</v>
      </c>
    </row>
    <row r="59" spans="1:7" ht="12.75">
      <c r="A59" s="18" t="s">
        <v>13</v>
      </c>
      <c r="B59" s="12">
        <f aca="true" t="shared" si="12" ref="B59:G59">B60+B61+B62</f>
        <v>3345200</v>
      </c>
      <c r="C59" s="12">
        <f t="shared" si="12"/>
        <v>5592692</v>
      </c>
      <c r="D59" s="12">
        <f t="shared" si="12"/>
        <v>964515</v>
      </c>
      <c r="E59" s="12">
        <f t="shared" si="12"/>
        <v>2270369</v>
      </c>
      <c r="F59" s="12">
        <f t="shared" si="12"/>
        <v>3461524</v>
      </c>
      <c r="G59" s="26">
        <f t="shared" si="12"/>
        <v>5591039</v>
      </c>
    </row>
    <row r="60" spans="1:7" ht="12.75">
      <c r="A60" s="19" t="s">
        <v>14</v>
      </c>
      <c r="B60" s="10">
        <v>2354200</v>
      </c>
      <c r="C60" s="10">
        <v>3323409</v>
      </c>
      <c r="D60" s="10">
        <v>583938</v>
      </c>
      <c r="E60" s="10">
        <v>1321089</v>
      </c>
      <c r="F60" s="10">
        <v>2072519</v>
      </c>
      <c r="G60" s="11">
        <v>3323304</v>
      </c>
    </row>
    <row r="61" spans="1:7" ht="12.75">
      <c r="A61" s="19" t="s">
        <v>15</v>
      </c>
      <c r="B61" s="10">
        <v>991000</v>
      </c>
      <c r="C61" s="10">
        <v>1733541</v>
      </c>
      <c r="D61" s="10">
        <v>380577</v>
      </c>
      <c r="E61" s="10">
        <v>949280</v>
      </c>
      <c r="F61" s="10">
        <v>1297671</v>
      </c>
      <c r="G61" s="11">
        <v>1733259</v>
      </c>
    </row>
    <row r="62" spans="1:7" ht="12.75">
      <c r="A62" s="19" t="s">
        <v>16</v>
      </c>
      <c r="B62" s="10">
        <v>0</v>
      </c>
      <c r="C62" s="10">
        <v>535742</v>
      </c>
      <c r="D62" s="10">
        <v>0</v>
      </c>
      <c r="E62" s="10">
        <v>0</v>
      </c>
      <c r="F62" s="10">
        <v>91334</v>
      </c>
      <c r="G62" s="11">
        <v>534476</v>
      </c>
    </row>
    <row r="63" spans="1:7" ht="12.75">
      <c r="A63" s="19"/>
      <c r="B63" s="10"/>
      <c r="C63" s="10"/>
      <c r="D63" s="10"/>
      <c r="E63" s="10"/>
      <c r="F63" s="10"/>
      <c r="G63" s="11"/>
    </row>
    <row r="64" spans="1:7" ht="25.5">
      <c r="A64" s="18" t="s">
        <v>17</v>
      </c>
      <c r="B64" s="12">
        <f aca="true" t="shared" si="13" ref="B64:G64">B65+B66+B67+B68</f>
        <v>0</v>
      </c>
      <c r="C64" s="12">
        <f t="shared" si="13"/>
        <v>0</v>
      </c>
      <c r="D64" s="12">
        <f t="shared" si="13"/>
        <v>0</v>
      </c>
      <c r="E64" s="12">
        <f t="shared" si="13"/>
        <v>0</v>
      </c>
      <c r="F64" s="12">
        <f t="shared" si="13"/>
        <v>0</v>
      </c>
      <c r="G64" s="26">
        <f t="shared" si="13"/>
        <v>0</v>
      </c>
    </row>
    <row r="65" spans="1:7" ht="12.75">
      <c r="A65" s="19"/>
      <c r="B65" s="10"/>
      <c r="C65" s="10"/>
      <c r="D65" s="10"/>
      <c r="E65" s="3"/>
      <c r="F65" s="3"/>
      <c r="G65" s="4"/>
    </row>
    <row r="66" spans="1:7" ht="12.75">
      <c r="A66" s="19"/>
      <c r="B66" s="10"/>
      <c r="C66" s="10"/>
      <c r="D66" s="10"/>
      <c r="E66" s="3"/>
      <c r="F66" s="3"/>
      <c r="G66" s="4"/>
    </row>
    <row r="67" spans="1:7" ht="12.75">
      <c r="A67" s="19"/>
      <c r="B67" s="10"/>
      <c r="C67" s="10"/>
      <c r="D67" s="10"/>
      <c r="E67" s="3"/>
      <c r="F67" s="3"/>
      <c r="G67" s="4"/>
    </row>
    <row r="68" spans="1:7" ht="12.75">
      <c r="A68" s="19"/>
      <c r="B68" s="10"/>
      <c r="C68" s="10"/>
      <c r="D68" s="10"/>
      <c r="E68" s="3"/>
      <c r="F68" s="3"/>
      <c r="G68" s="4"/>
    </row>
    <row r="69" spans="1:7" ht="12.75">
      <c r="A69" s="19"/>
      <c r="B69" s="10"/>
      <c r="C69" s="10"/>
      <c r="D69" s="10"/>
      <c r="E69" s="3"/>
      <c r="F69" s="3"/>
      <c r="G69" s="4"/>
    </row>
    <row r="70" spans="1:7" ht="12.75">
      <c r="A70" s="18" t="s">
        <v>18</v>
      </c>
      <c r="B70" s="12">
        <f aca="true" t="shared" si="14" ref="B70:G70">B59+B64</f>
        <v>3345200</v>
      </c>
      <c r="C70" s="12">
        <f t="shared" si="14"/>
        <v>5592692</v>
      </c>
      <c r="D70" s="12">
        <f t="shared" si="14"/>
        <v>964515</v>
      </c>
      <c r="E70" s="12">
        <f t="shared" si="14"/>
        <v>2270369</v>
      </c>
      <c r="F70" s="12">
        <f t="shared" si="14"/>
        <v>3461524</v>
      </c>
      <c r="G70" s="26">
        <f t="shared" si="14"/>
        <v>5591039</v>
      </c>
    </row>
    <row r="71" spans="1:7" ht="12.75">
      <c r="A71" s="19"/>
      <c r="B71" s="10"/>
      <c r="C71" s="10"/>
      <c r="D71" s="10"/>
      <c r="E71" s="3"/>
      <c r="F71" s="3"/>
      <c r="G71" s="4"/>
    </row>
    <row r="72" spans="1:7" ht="13.5" thickBot="1">
      <c r="A72" s="20" t="s">
        <v>19</v>
      </c>
      <c r="B72" s="21">
        <v>389</v>
      </c>
      <c r="C72" s="21">
        <v>348</v>
      </c>
      <c r="D72" s="21">
        <v>387</v>
      </c>
      <c r="E72" s="21">
        <v>387</v>
      </c>
      <c r="F72" s="21">
        <v>387</v>
      </c>
      <c r="G72" s="22">
        <v>346</v>
      </c>
    </row>
    <row r="73" ht="13.5" thickBot="1"/>
    <row r="74" spans="1:7" ht="38.25">
      <c r="A74" s="13" t="s">
        <v>53</v>
      </c>
      <c r="B74" s="14" t="s">
        <v>62</v>
      </c>
      <c r="C74" s="14" t="s">
        <v>8</v>
      </c>
      <c r="D74" s="14" t="s">
        <v>9</v>
      </c>
      <c r="E74" s="14" t="s">
        <v>10</v>
      </c>
      <c r="F74" s="14" t="s">
        <v>11</v>
      </c>
      <c r="G74" s="15" t="s">
        <v>12</v>
      </c>
    </row>
    <row r="75" spans="1:7" ht="12.75">
      <c r="A75" s="16">
        <v>1</v>
      </c>
      <c r="B75" s="17">
        <v>2</v>
      </c>
      <c r="C75" s="17">
        <v>3</v>
      </c>
      <c r="D75" s="17">
        <v>4</v>
      </c>
      <c r="E75" s="17">
        <v>5</v>
      </c>
      <c r="F75" s="17">
        <v>6</v>
      </c>
      <c r="G75" s="25">
        <v>7</v>
      </c>
    </row>
    <row r="76" spans="1:7" ht="12.75">
      <c r="A76" s="18" t="s">
        <v>13</v>
      </c>
      <c r="B76" s="12">
        <f aca="true" t="shared" si="15" ref="B76:G76">B77+B78+B79</f>
        <v>0</v>
      </c>
      <c r="C76" s="12">
        <f t="shared" si="15"/>
        <v>0</v>
      </c>
      <c r="D76" s="12">
        <f t="shared" si="15"/>
        <v>0</v>
      </c>
      <c r="E76" s="12">
        <f t="shared" si="15"/>
        <v>0</v>
      </c>
      <c r="F76" s="12">
        <f t="shared" si="15"/>
        <v>0</v>
      </c>
      <c r="G76" s="26">
        <f t="shared" si="15"/>
        <v>0</v>
      </c>
    </row>
    <row r="77" spans="1:7" ht="12.75">
      <c r="A77" s="19" t="s">
        <v>14</v>
      </c>
      <c r="B77" s="10"/>
      <c r="C77" s="10"/>
      <c r="D77" s="10"/>
      <c r="E77" s="10"/>
      <c r="F77" s="10"/>
      <c r="G77" s="11"/>
    </row>
    <row r="78" spans="1:7" ht="12.75">
      <c r="A78" s="19" t="s">
        <v>15</v>
      </c>
      <c r="B78" s="10"/>
      <c r="C78" s="10"/>
      <c r="D78" s="10"/>
      <c r="E78" s="10"/>
      <c r="F78" s="10"/>
      <c r="G78" s="11"/>
    </row>
    <row r="79" spans="1:7" ht="12.75">
      <c r="A79" s="19" t="s">
        <v>16</v>
      </c>
      <c r="B79" s="10"/>
      <c r="C79" s="10"/>
      <c r="D79" s="10"/>
      <c r="E79" s="10"/>
      <c r="F79" s="10"/>
      <c r="G79" s="11"/>
    </row>
    <row r="80" spans="1:7" ht="12.75">
      <c r="A80" s="19"/>
      <c r="B80" s="10"/>
      <c r="C80" s="10"/>
      <c r="D80" s="10"/>
      <c r="E80" s="10"/>
      <c r="F80" s="10"/>
      <c r="G80" s="11"/>
    </row>
    <row r="81" spans="1:7" ht="25.5">
      <c r="A81" s="18" t="s">
        <v>17</v>
      </c>
      <c r="B81" s="12">
        <f aca="true" t="shared" si="16" ref="B81:G81">B82+B83+B84+B85</f>
        <v>0</v>
      </c>
      <c r="C81" s="12">
        <f t="shared" si="16"/>
        <v>0</v>
      </c>
      <c r="D81" s="12">
        <f t="shared" si="16"/>
        <v>0</v>
      </c>
      <c r="E81" s="12">
        <f t="shared" si="16"/>
        <v>0</v>
      </c>
      <c r="F81" s="12">
        <f t="shared" si="16"/>
        <v>0</v>
      </c>
      <c r="G81" s="26">
        <f t="shared" si="16"/>
        <v>0</v>
      </c>
    </row>
    <row r="82" spans="1:7" ht="12.75">
      <c r="A82" s="19"/>
      <c r="B82" s="10"/>
      <c r="C82" s="10"/>
      <c r="D82" s="10"/>
      <c r="E82" s="3"/>
      <c r="F82" s="3"/>
      <c r="G82" s="4"/>
    </row>
    <row r="83" spans="1:7" ht="12.75">
      <c r="A83" s="19"/>
      <c r="B83" s="10"/>
      <c r="C83" s="10"/>
      <c r="D83" s="10"/>
      <c r="E83" s="3"/>
      <c r="F83" s="3"/>
      <c r="G83" s="4"/>
    </row>
    <row r="84" spans="1:7" ht="12.75">
      <c r="A84" s="19"/>
      <c r="B84" s="10"/>
      <c r="C84" s="10"/>
      <c r="D84" s="10"/>
      <c r="E84" s="3"/>
      <c r="F84" s="3"/>
      <c r="G84" s="4"/>
    </row>
    <row r="85" spans="1:7" ht="12.75">
      <c r="A85" s="19"/>
      <c r="B85" s="10"/>
      <c r="C85" s="10"/>
      <c r="D85" s="10"/>
      <c r="E85" s="3"/>
      <c r="F85" s="3"/>
      <c r="G85" s="4"/>
    </row>
    <row r="86" spans="1:7" ht="12.75">
      <c r="A86" s="19"/>
      <c r="B86" s="10"/>
      <c r="C86" s="10"/>
      <c r="D86" s="10"/>
      <c r="E86" s="3"/>
      <c r="F86" s="3"/>
      <c r="G86" s="4"/>
    </row>
    <row r="87" spans="1:7" ht="12.75">
      <c r="A87" s="18" t="s">
        <v>18</v>
      </c>
      <c r="B87" s="12">
        <f aca="true" t="shared" si="17" ref="B87:G87">B76+B81</f>
        <v>0</v>
      </c>
      <c r="C87" s="12">
        <f t="shared" si="17"/>
        <v>0</v>
      </c>
      <c r="D87" s="12">
        <f t="shared" si="17"/>
        <v>0</v>
      </c>
      <c r="E87" s="12">
        <f t="shared" si="17"/>
        <v>0</v>
      </c>
      <c r="F87" s="12">
        <f t="shared" si="17"/>
        <v>0</v>
      </c>
      <c r="G87" s="26">
        <f t="shared" si="17"/>
        <v>0</v>
      </c>
    </row>
    <row r="88" spans="1:7" ht="12.75">
      <c r="A88" s="19"/>
      <c r="B88" s="10"/>
      <c r="C88" s="10"/>
      <c r="D88" s="10"/>
      <c r="E88" s="3"/>
      <c r="F88" s="3"/>
      <c r="G88" s="4"/>
    </row>
    <row r="89" spans="1:7" ht="13.5" thickBot="1">
      <c r="A89" s="20" t="s">
        <v>19</v>
      </c>
      <c r="B89" s="21"/>
      <c r="C89" s="21"/>
      <c r="D89" s="21"/>
      <c r="E89" s="22"/>
      <c r="F89" s="22"/>
      <c r="G89" s="2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:G21"/>
    </sheetView>
  </sheetViews>
  <sheetFormatPr defaultColWidth="9.140625" defaultRowHeight="12.75"/>
  <cols>
    <col min="1" max="1" width="32.28125" style="7" customWidth="1"/>
    <col min="2" max="2" width="14.140625" style="9" customWidth="1"/>
    <col min="3" max="3" width="14.421875" style="9" customWidth="1"/>
    <col min="4" max="4" width="13.57421875" style="9" customWidth="1"/>
    <col min="5" max="5" width="12.28125" style="0" customWidth="1"/>
    <col min="6" max="6" width="12.00390625" style="0" customWidth="1"/>
    <col min="7" max="7" width="11.421875" style="0" customWidth="1"/>
  </cols>
  <sheetData>
    <row r="1" spans="1:2" ht="12.75">
      <c r="A1" s="6"/>
      <c r="B1" s="8"/>
    </row>
    <row r="3" spans="1:4" ht="13.5" customHeight="1">
      <c r="A3" s="5" t="s">
        <v>67</v>
      </c>
      <c r="B3" s="5"/>
      <c r="C3" s="5"/>
      <c r="D3"/>
    </row>
    <row r="4" spans="1:4" ht="12.75">
      <c r="A4" s="62" t="s">
        <v>24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6971200</v>
      </c>
      <c r="C8" s="12">
        <f t="shared" si="0"/>
        <v>8654865</v>
      </c>
      <c r="D8" s="12">
        <f t="shared" si="0"/>
        <v>1560655</v>
      </c>
      <c r="E8" s="12">
        <f t="shared" si="0"/>
        <v>3305882</v>
      </c>
      <c r="F8" s="12">
        <f t="shared" si="0"/>
        <v>5761842</v>
      </c>
      <c r="G8" s="26">
        <f t="shared" si="0"/>
        <v>8551659</v>
      </c>
    </row>
    <row r="9" spans="1:7" ht="12.75">
      <c r="A9" s="19" t="s">
        <v>14</v>
      </c>
      <c r="B9" s="10">
        <f aca="true" t="shared" si="1" ref="B9:G11">B26</f>
        <v>1723800</v>
      </c>
      <c r="C9" s="10">
        <f t="shared" si="1"/>
        <v>2183307</v>
      </c>
      <c r="D9" s="10">
        <f t="shared" si="1"/>
        <v>433395</v>
      </c>
      <c r="E9" s="10">
        <f t="shared" si="1"/>
        <v>885167</v>
      </c>
      <c r="F9" s="10">
        <f>F26</f>
        <v>1406797</v>
      </c>
      <c r="G9" s="11">
        <f t="shared" si="1"/>
        <v>2182697</v>
      </c>
    </row>
    <row r="10" spans="1:7" ht="12.75">
      <c r="A10" s="19" t="s">
        <v>15</v>
      </c>
      <c r="B10" s="10">
        <f t="shared" si="1"/>
        <v>5247400</v>
      </c>
      <c r="C10" s="10">
        <f>C27+C44</f>
        <v>6203240</v>
      </c>
      <c r="D10" s="10">
        <f t="shared" si="1"/>
        <v>1127260</v>
      </c>
      <c r="E10" s="10">
        <f t="shared" si="1"/>
        <v>2420715</v>
      </c>
      <c r="F10" s="10">
        <f t="shared" si="1"/>
        <v>4107297</v>
      </c>
      <c r="G10" s="11">
        <f t="shared" si="1"/>
        <v>6100644</v>
      </c>
    </row>
    <row r="11" spans="1:7" ht="12.75">
      <c r="A11" s="19" t="s">
        <v>16</v>
      </c>
      <c r="B11" s="10">
        <f t="shared" si="1"/>
        <v>0</v>
      </c>
      <c r="C11" s="10">
        <f t="shared" si="1"/>
        <v>268318</v>
      </c>
      <c r="D11" s="10">
        <f t="shared" si="1"/>
        <v>0</v>
      </c>
      <c r="E11" s="10">
        <f t="shared" si="1"/>
        <v>0</v>
      </c>
      <c r="F11" s="10">
        <f t="shared" si="1"/>
        <v>247748</v>
      </c>
      <c r="G11" s="11">
        <f t="shared" si="1"/>
        <v>268318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2" ref="B13:G13">B14+B15+B16+B17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26">
        <f t="shared" si="2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3" ref="B19:G19">B8+B13</f>
        <v>6971200</v>
      </c>
      <c r="C19" s="12">
        <f t="shared" si="3"/>
        <v>8654865</v>
      </c>
      <c r="D19" s="12">
        <f t="shared" si="3"/>
        <v>1560655</v>
      </c>
      <c r="E19" s="12">
        <f t="shared" si="3"/>
        <v>3305882</v>
      </c>
      <c r="F19" s="12">
        <f t="shared" si="3"/>
        <v>5761842</v>
      </c>
      <c r="G19" s="26">
        <f t="shared" si="3"/>
        <v>8551659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4" ref="B21:G21">B38</f>
        <v>85</v>
      </c>
      <c r="C21" s="21">
        <f t="shared" si="4"/>
        <v>82</v>
      </c>
      <c r="D21" s="21">
        <f t="shared" si="4"/>
        <v>84</v>
      </c>
      <c r="E21" s="21">
        <f t="shared" si="4"/>
        <v>84</v>
      </c>
      <c r="F21" s="21">
        <f t="shared" si="4"/>
        <v>83</v>
      </c>
      <c r="G21" s="36">
        <f t="shared" si="4"/>
        <v>78</v>
      </c>
    </row>
    <row r="22" ht="13.5" thickBot="1"/>
    <row r="23" spans="1:7" ht="38.25">
      <c r="A23" s="13" t="s">
        <v>25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5" ref="B25:G25">B26+B27+B28</f>
        <v>6971200</v>
      </c>
      <c r="C25" s="12">
        <f t="shared" si="5"/>
        <v>8654865</v>
      </c>
      <c r="D25" s="12">
        <f t="shared" si="5"/>
        <v>1560655</v>
      </c>
      <c r="E25" s="12">
        <f t="shared" si="5"/>
        <v>3305882</v>
      </c>
      <c r="F25" s="12">
        <f t="shared" si="5"/>
        <v>5761842</v>
      </c>
      <c r="G25" s="12">
        <f t="shared" si="5"/>
        <v>8551659</v>
      </c>
    </row>
    <row r="26" spans="1:7" ht="12.75">
      <c r="A26" s="19" t="s">
        <v>14</v>
      </c>
      <c r="B26" s="10">
        <v>1723800</v>
      </c>
      <c r="C26" s="10">
        <v>2183307</v>
      </c>
      <c r="D26" s="10">
        <v>433395</v>
      </c>
      <c r="E26" s="10">
        <v>885167</v>
      </c>
      <c r="F26" s="10">
        <v>1406797</v>
      </c>
      <c r="G26" s="11">
        <v>2182697</v>
      </c>
    </row>
    <row r="27" spans="1:7" ht="12.75">
      <c r="A27" s="19" t="s">
        <v>15</v>
      </c>
      <c r="B27" s="10">
        <v>5247400</v>
      </c>
      <c r="C27" s="10">
        <v>6203240</v>
      </c>
      <c r="D27" s="10">
        <v>1127260</v>
      </c>
      <c r="E27" s="10">
        <v>2420715</v>
      </c>
      <c r="F27" s="10">
        <v>4107297</v>
      </c>
      <c r="G27" s="11">
        <v>6100644</v>
      </c>
    </row>
    <row r="28" spans="1:7" ht="12.75">
      <c r="A28" s="19" t="s">
        <v>16</v>
      </c>
      <c r="B28" s="10">
        <v>0</v>
      </c>
      <c r="C28" s="10">
        <v>268318</v>
      </c>
      <c r="D28" s="10">
        <v>0</v>
      </c>
      <c r="E28" s="10">
        <v>0</v>
      </c>
      <c r="F28" s="10">
        <v>247748</v>
      </c>
      <c r="G28" s="11">
        <v>268318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/>
      <c r="C30" s="12"/>
      <c r="D30" s="12"/>
      <c r="E30" s="12"/>
      <c r="F30" s="12"/>
      <c r="G30" s="26"/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6" ref="B36:G36">B25+B30</f>
        <v>6971200</v>
      </c>
      <c r="C36" s="12">
        <f t="shared" si="6"/>
        <v>8654865</v>
      </c>
      <c r="D36" s="12">
        <f t="shared" si="6"/>
        <v>1560655</v>
      </c>
      <c r="E36" s="12">
        <f t="shared" si="6"/>
        <v>3305882</v>
      </c>
      <c r="F36" s="12">
        <f t="shared" si="6"/>
        <v>5761842</v>
      </c>
      <c r="G36" s="12">
        <f t="shared" si="6"/>
        <v>8551659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85</v>
      </c>
      <c r="C38" s="21">
        <v>82</v>
      </c>
      <c r="D38" s="21">
        <v>84</v>
      </c>
      <c r="E38" s="21">
        <v>84</v>
      </c>
      <c r="F38" s="21">
        <v>83</v>
      </c>
      <c r="G38" s="21">
        <v>78</v>
      </c>
    </row>
    <row r="39" ht="13.5" thickBot="1"/>
    <row r="40" spans="1:7" ht="38.25">
      <c r="A40" s="13" t="s">
        <v>25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7" ref="B42:G42">B43+B44+B45</f>
        <v>0</v>
      </c>
      <c r="C42" s="12">
        <f t="shared" si="7"/>
        <v>0</v>
      </c>
      <c r="D42" s="12">
        <f t="shared" si="7"/>
        <v>0</v>
      </c>
      <c r="E42" s="12">
        <f t="shared" si="7"/>
        <v>0</v>
      </c>
      <c r="F42" s="12">
        <f t="shared" si="7"/>
        <v>0</v>
      </c>
      <c r="G42" s="12">
        <f t="shared" si="7"/>
        <v>0</v>
      </c>
    </row>
    <row r="43" spans="1:7" ht="12.75">
      <c r="A43" s="19" t="s">
        <v>14</v>
      </c>
      <c r="B43" s="10"/>
      <c r="C43" s="10"/>
      <c r="D43" s="10"/>
      <c r="E43" s="10"/>
      <c r="F43" s="10"/>
      <c r="G43" s="11"/>
    </row>
    <row r="44" spans="1:7" ht="12.75">
      <c r="A44" s="19" t="s">
        <v>15</v>
      </c>
      <c r="B44" s="10"/>
      <c r="C44" s="10"/>
      <c r="D44" s="10"/>
      <c r="E44" s="10"/>
      <c r="F44" s="10"/>
      <c r="G44" s="11"/>
    </row>
    <row r="45" spans="1:7" ht="12.75">
      <c r="A45" s="19" t="s">
        <v>16</v>
      </c>
      <c r="B45" s="10">
        <v>0</v>
      </c>
      <c r="C45" s="10"/>
      <c r="D45" s="10">
        <v>0</v>
      </c>
      <c r="E45" s="10"/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/>
      <c r="C47" s="12"/>
      <c r="D47" s="12"/>
      <c r="E47" s="12"/>
      <c r="F47" s="12"/>
      <c r="G47" s="26"/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8" ref="B53:G53">B42+B47</f>
        <v>0</v>
      </c>
      <c r="C53" s="12">
        <f t="shared" si="8"/>
        <v>0</v>
      </c>
      <c r="D53" s="12">
        <f t="shared" si="8"/>
        <v>0</v>
      </c>
      <c r="E53" s="12">
        <f t="shared" si="8"/>
        <v>0</v>
      </c>
      <c r="F53" s="12">
        <f t="shared" si="8"/>
        <v>0</v>
      </c>
      <c r="G53" s="12">
        <f t="shared" si="8"/>
        <v>0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/>
      <c r="C55" s="21"/>
      <c r="D55" s="21"/>
      <c r="E55" s="21"/>
      <c r="F55" s="21"/>
      <c r="G55" s="21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3" sqref="A3:G21"/>
    </sheetView>
  </sheetViews>
  <sheetFormatPr defaultColWidth="9.140625" defaultRowHeight="12.75"/>
  <cols>
    <col min="1" max="1" width="32.28125" style="7" customWidth="1"/>
    <col min="2" max="2" width="13.421875" style="9" customWidth="1"/>
    <col min="3" max="3" width="14.28125" style="9" customWidth="1"/>
    <col min="4" max="4" width="13.8515625" style="9" customWidth="1"/>
    <col min="5" max="5" width="12.00390625" style="0" customWidth="1"/>
    <col min="6" max="6" width="12.7109375" style="0" customWidth="1"/>
    <col min="7" max="7" width="12.57421875" style="0" customWidth="1"/>
  </cols>
  <sheetData>
    <row r="1" spans="1:2" ht="12.75">
      <c r="A1" s="6"/>
      <c r="B1" s="8"/>
    </row>
    <row r="3" spans="1:7" ht="15" customHeight="1">
      <c r="A3" s="46" t="s">
        <v>67</v>
      </c>
      <c r="B3" s="46"/>
      <c r="C3" s="46"/>
      <c r="D3" s="24"/>
      <c r="E3" s="24"/>
      <c r="F3" s="24"/>
      <c r="G3" s="24"/>
    </row>
    <row r="4" spans="1:7" ht="12.75">
      <c r="A4" s="61" t="s">
        <v>6</v>
      </c>
      <c r="B4" s="61"/>
      <c r="C4" s="61"/>
      <c r="D4" s="61"/>
      <c r="E4" s="24"/>
      <c r="F4" s="24"/>
      <c r="G4" s="24"/>
    </row>
    <row r="5" spans="1:7" ht="12.75">
      <c r="A5" s="23"/>
      <c r="B5" s="23"/>
      <c r="C5" s="23"/>
      <c r="D5" s="23"/>
      <c r="E5" s="24"/>
      <c r="F5" s="24"/>
      <c r="G5" s="24"/>
    </row>
    <row r="6" spans="1:7" ht="38.25" customHeight="1">
      <c r="A6" s="50" t="s">
        <v>7</v>
      </c>
      <c r="B6" s="51" t="s">
        <v>62</v>
      </c>
      <c r="C6" s="51" t="s">
        <v>8</v>
      </c>
      <c r="D6" s="51" t="s">
        <v>9</v>
      </c>
      <c r="E6" s="51" t="s">
        <v>10</v>
      </c>
      <c r="F6" s="51" t="s">
        <v>11</v>
      </c>
      <c r="G6" s="52" t="s">
        <v>12</v>
      </c>
    </row>
    <row r="7" spans="1:7" ht="12.75">
      <c r="A7" s="47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9">
        <v>7</v>
      </c>
    </row>
    <row r="8" spans="1:7" ht="12.75">
      <c r="A8" s="41" t="s">
        <v>13</v>
      </c>
      <c r="B8" s="12">
        <f>B9+B10+B11</f>
        <v>13047500</v>
      </c>
      <c r="C8" s="12">
        <f>C9+C10+C11+C12</f>
        <v>15387795</v>
      </c>
      <c r="D8" s="12">
        <f>D9+D10+D11+D12</f>
        <v>3611993</v>
      </c>
      <c r="E8" s="12">
        <f>E9+E10+E11+E12</f>
        <v>-3793255</v>
      </c>
      <c r="F8" s="12">
        <f>F9+F10+F11+F12</f>
        <v>-163152</v>
      </c>
      <c r="G8" s="26">
        <f>G9+G10+G11+G12</f>
        <v>7467008</v>
      </c>
    </row>
    <row r="9" spans="1:7" ht="12.75">
      <c r="A9" s="42" t="s">
        <v>14</v>
      </c>
      <c r="B9" s="10">
        <f aca="true" t="shared" si="0" ref="B9:G9">B26+B43+B60+B77+B94+B111+B128+B145+B162</f>
        <v>5680600</v>
      </c>
      <c r="C9" s="10">
        <f t="shared" si="0"/>
        <v>6661535</v>
      </c>
      <c r="D9" s="10">
        <f t="shared" si="0"/>
        <v>1375070</v>
      </c>
      <c r="E9" s="10">
        <f t="shared" si="0"/>
        <v>2924354</v>
      </c>
      <c r="F9" s="10">
        <f t="shared" si="0"/>
        <v>4488570</v>
      </c>
      <c r="G9" s="11">
        <f t="shared" si="0"/>
        <v>6342619</v>
      </c>
    </row>
    <row r="10" spans="1:7" ht="12.75">
      <c r="A10" s="42" t="s">
        <v>15</v>
      </c>
      <c r="B10" s="10">
        <f aca="true" t="shared" si="1" ref="B10:G12">B27+B44+B61+B78+B95+B112+B129+B146+B163+B180</f>
        <v>4366900</v>
      </c>
      <c r="C10" s="10">
        <f t="shared" si="1"/>
        <v>6863720</v>
      </c>
      <c r="D10" s="10">
        <f>D27+D44+D61+D78+D95+D112+D129+D146+D163+D180</f>
        <v>2219432</v>
      </c>
      <c r="E10" s="10">
        <f aca="true" t="shared" si="2" ref="E10:G11">E27+E44+E61+E78+E95+E112+E129+E146+E163+E180</f>
        <v>3022554</v>
      </c>
      <c r="F10" s="10">
        <f t="shared" si="2"/>
        <v>4618993</v>
      </c>
      <c r="G10" s="11">
        <f>G27+G44+G61+G78+G95+G112+G129+G146+G163+G180</f>
        <v>6207640</v>
      </c>
    </row>
    <row r="11" spans="1:7" ht="12.75">
      <c r="A11" s="42" t="s">
        <v>16</v>
      </c>
      <c r="B11" s="10">
        <f t="shared" si="1"/>
        <v>3000000</v>
      </c>
      <c r="C11" s="10">
        <f>C28+C45+C62+C79+C96+C113+C130+C147+C164+C181</f>
        <v>1862540</v>
      </c>
      <c r="D11" s="10">
        <f t="shared" si="1"/>
        <v>17491</v>
      </c>
      <c r="E11" s="10">
        <f t="shared" si="2"/>
        <v>259837</v>
      </c>
      <c r="F11" s="10">
        <f t="shared" si="2"/>
        <v>729285</v>
      </c>
      <c r="G11" s="11">
        <f t="shared" si="2"/>
        <v>1347359</v>
      </c>
    </row>
    <row r="12" spans="1:7" ht="12.75">
      <c r="A12" s="42" t="s">
        <v>66</v>
      </c>
      <c r="B12" s="10">
        <f t="shared" si="1"/>
        <v>0</v>
      </c>
      <c r="C12" s="10">
        <f t="shared" si="1"/>
        <v>0</v>
      </c>
      <c r="D12" s="10">
        <f t="shared" si="1"/>
        <v>0</v>
      </c>
      <c r="E12" s="10">
        <f t="shared" si="1"/>
        <v>-10000000</v>
      </c>
      <c r="F12" s="10">
        <f t="shared" si="1"/>
        <v>-10000000</v>
      </c>
      <c r="G12" s="11">
        <f t="shared" si="1"/>
        <v>-6430610</v>
      </c>
    </row>
    <row r="13" spans="1:7" ht="25.5">
      <c r="A13" s="41" t="s">
        <v>17</v>
      </c>
      <c r="B13" s="12">
        <f aca="true" t="shared" si="3" ref="B13:G13">B14+B15+B16+B17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26">
        <f t="shared" si="3"/>
        <v>0</v>
      </c>
    </row>
    <row r="14" spans="1:7" ht="12.75">
      <c r="A14" s="42"/>
      <c r="B14" s="10"/>
      <c r="C14" s="10"/>
      <c r="D14" s="10"/>
      <c r="E14" s="3"/>
      <c r="F14" s="3"/>
      <c r="G14" s="4"/>
    </row>
    <row r="15" spans="1:7" ht="12.75">
      <c r="A15" s="42"/>
      <c r="B15" s="10"/>
      <c r="C15" s="10"/>
      <c r="D15" s="10"/>
      <c r="E15" s="3"/>
      <c r="F15" s="3"/>
      <c r="G15" s="4"/>
    </row>
    <row r="16" spans="1:7" ht="12.75">
      <c r="A16" s="42"/>
      <c r="B16" s="10"/>
      <c r="C16" s="10"/>
      <c r="D16" s="10"/>
      <c r="E16" s="3"/>
      <c r="F16" s="3"/>
      <c r="G16" s="4"/>
    </row>
    <row r="17" spans="1:7" ht="12.75">
      <c r="A17" s="42"/>
      <c r="B17" s="10"/>
      <c r="C17" s="10"/>
      <c r="D17" s="10"/>
      <c r="E17" s="3"/>
      <c r="F17" s="3"/>
      <c r="G17" s="4"/>
    </row>
    <row r="18" spans="1:7" ht="12.75">
      <c r="A18" s="42"/>
      <c r="B18" s="10"/>
      <c r="C18" s="10"/>
      <c r="D18" s="10"/>
      <c r="E18" s="3"/>
      <c r="F18" s="3"/>
      <c r="G18" s="4"/>
    </row>
    <row r="19" spans="1:7" ht="12.75">
      <c r="A19" s="41" t="s">
        <v>18</v>
      </c>
      <c r="B19" s="12">
        <f aca="true" t="shared" si="4" ref="B19:G19">B8+B13</f>
        <v>13047500</v>
      </c>
      <c r="C19" s="12">
        <f t="shared" si="4"/>
        <v>15387795</v>
      </c>
      <c r="D19" s="12">
        <f t="shared" si="4"/>
        <v>3611993</v>
      </c>
      <c r="E19" s="12">
        <f t="shared" si="4"/>
        <v>-3793255</v>
      </c>
      <c r="F19" s="12">
        <f t="shared" si="4"/>
        <v>-163152</v>
      </c>
      <c r="G19" s="26">
        <f t="shared" si="4"/>
        <v>7467008</v>
      </c>
    </row>
    <row r="20" spans="1:7" ht="12.75">
      <c r="A20" s="42"/>
      <c r="B20" s="10"/>
      <c r="C20" s="10"/>
      <c r="D20" s="10"/>
      <c r="E20" s="3"/>
      <c r="F20" s="3"/>
      <c r="G20" s="4"/>
    </row>
    <row r="21" spans="1:7" ht="12.75">
      <c r="A21" s="43" t="s">
        <v>19</v>
      </c>
      <c r="B21" s="44">
        <f aca="true" t="shared" si="5" ref="B21:G21">B55+B72+B89+B106+B123+B140+B157+B174+B191</f>
        <v>407</v>
      </c>
      <c r="C21" s="44">
        <f t="shared" si="5"/>
        <v>400</v>
      </c>
      <c r="D21" s="44">
        <f t="shared" si="5"/>
        <v>381</v>
      </c>
      <c r="E21" s="44">
        <f t="shared" si="5"/>
        <v>382</v>
      </c>
      <c r="F21" s="44">
        <f t="shared" si="5"/>
        <v>367</v>
      </c>
      <c r="G21" s="45">
        <f t="shared" si="5"/>
        <v>375</v>
      </c>
    </row>
    <row r="22" ht="13.5" thickBot="1"/>
    <row r="23" spans="1:7" ht="38.25">
      <c r="A23" s="13" t="s">
        <v>68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6" ref="B25:G25">B26+B27+B28</f>
        <v>0</v>
      </c>
      <c r="C25" s="12">
        <f t="shared" si="6"/>
        <v>6285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26">
        <f t="shared" si="6"/>
        <v>5460</v>
      </c>
    </row>
    <row r="26" spans="1:7" ht="12.75">
      <c r="A26" s="19" t="s">
        <v>14</v>
      </c>
      <c r="B26" s="10"/>
      <c r="C26" s="10">
        <f>10195-3910</f>
        <v>6285</v>
      </c>
      <c r="D26" s="10"/>
      <c r="E26" s="10"/>
      <c r="F26" s="10"/>
      <c r="G26" s="11">
        <f>3321+2139</f>
        <v>5460</v>
      </c>
    </row>
    <row r="27" spans="1:7" ht="12.75">
      <c r="A27" s="19" t="s">
        <v>15</v>
      </c>
      <c r="B27" s="10"/>
      <c r="C27" s="10"/>
      <c r="D27" s="10"/>
      <c r="E27" s="10"/>
      <c r="F27" s="10"/>
      <c r="G27" s="11"/>
    </row>
    <row r="28" spans="1:7" ht="12.75">
      <c r="A28" s="19" t="s">
        <v>16</v>
      </c>
      <c r="B28" s="10"/>
      <c r="C28" s="10"/>
      <c r="D28" s="10"/>
      <c r="E28" s="10"/>
      <c r="F28" s="10"/>
      <c r="G28" s="11"/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/>
      <c r="C30" s="12"/>
      <c r="D30" s="12"/>
      <c r="E30" s="12"/>
      <c r="F30" s="12"/>
      <c r="G30" s="26"/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7" ref="B36:G36">B25+B30</f>
        <v>0</v>
      </c>
      <c r="C36" s="12">
        <f t="shared" si="7"/>
        <v>6285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26">
        <f t="shared" si="7"/>
        <v>5460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/>
      <c r="C38" s="21"/>
      <c r="D38" s="21"/>
      <c r="E38" s="22"/>
      <c r="F38" s="22"/>
      <c r="G38" s="27"/>
    </row>
    <row r="39" ht="13.5" thickBot="1"/>
    <row r="40" spans="1:7" ht="38.25">
      <c r="A40" s="13" t="s">
        <v>28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3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8" ref="B42:G42">B43+B44+B45</f>
        <v>731000</v>
      </c>
      <c r="C42" s="12">
        <f t="shared" si="8"/>
        <v>868289</v>
      </c>
      <c r="D42" s="12">
        <f t="shared" si="8"/>
        <v>133672</v>
      </c>
      <c r="E42" s="12">
        <f t="shared" si="8"/>
        <v>282585</v>
      </c>
      <c r="F42" s="12">
        <f t="shared" si="8"/>
        <v>423072</v>
      </c>
      <c r="G42" s="26">
        <f t="shared" si="8"/>
        <v>844050</v>
      </c>
    </row>
    <row r="43" spans="1:7" ht="12.75">
      <c r="A43" s="19" t="s">
        <v>14</v>
      </c>
      <c r="B43" s="10">
        <v>278000</v>
      </c>
      <c r="C43" s="10">
        <v>408739</v>
      </c>
      <c r="D43" s="10">
        <v>89461</v>
      </c>
      <c r="E43" s="10">
        <v>175214</v>
      </c>
      <c r="F43" s="10">
        <v>271901</v>
      </c>
      <c r="G43" s="11">
        <v>407079</v>
      </c>
    </row>
    <row r="44" spans="1:7" ht="12.75">
      <c r="A44" s="19" t="s">
        <v>15</v>
      </c>
      <c r="B44" s="10">
        <v>453000</v>
      </c>
      <c r="C44" s="10">
        <v>459550</v>
      </c>
      <c r="D44" s="10">
        <v>44211</v>
      </c>
      <c r="E44" s="10">
        <v>107371</v>
      </c>
      <c r="F44" s="10">
        <v>151171</v>
      </c>
      <c r="G44" s="11">
        <v>436971</v>
      </c>
    </row>
    <row r="45" spans="1:7" ht="12.75">
      <c r="A45" s="19" t="s">
        <v>16</v>
      </c>
      <c r="B45" s="10"/>
      <c r="C45" s="10"/>
      <c r="D45" s="10"/>
      <c r="E45" s="10"/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/>
      <c r="C47" s="12"/>
      <c r="D47" s="12"/>
      <c r="E47" s="12"/>
      <c r="F47" s="12"/>
      <c r="G47" s="26"/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9" ref="B53:G53">B42+B47</f>
        <v>731000</v>
      </c>
      <c r="C53" s="12">
        <f t="shared" si="9"/>
        <v>868289</v>
      </c>
      <c r="D53" s="12">
        <f t="shared" si="9"/>
        <v>133672</v>
      </c>
      <c r="E53" s="12">
        <f t="shared" si="9"/>
        <v>282585</v>
      </c>
      <c r="F53" s="12">
        <f t="shared" si="9"/>
        <v>423072</v>
      </c>
      <c r="G53" s="26">
        <f t="shared" si="9"/>
        <v>844050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>
        <v>22</v>
      </c>
      <c r="C55" s="21">
        <v>22</v>
      </c>
      <c r="D55" s="21">
        <v>22</v>
      </c>
      <c r="E55" s="21">
        <v>22</v>
      </c>
      <c r="F55" s="21">
        <v>22</v>
      </c>
      <c r="G55" s="27">
        <v>22</v>
      </c>
    </row>
    <row r="56" ht="13.5" thickBot="1"/>
    <row r="57" spans="1:7" ht="38.25">
      <c r="A57" s="13" t="s">
        <v>29</v>
      </c>
      <c r="B57" s="14" t="s">
        <v>62</v>
      </c>
      <c r="C57" s="14" t="s">
        <v>8</v>
      </c>
      <c r="D57" s="14" t="s">
        <v>9</v>
      </c>
      <c r="E57" s="14" t="s">
        <v>10</v>
      </c>
      <c r="F57" s="14" t="s">
        <v>11</v>
      </c>
      <c r="G57" s="35" t="s">
        <v>12</v>
      </c>
    </row>
    <row r="58" spans="1:7" ht="12.75">
      <c r="A58" s="16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25">
        <v>7</v>
      </c>
    </row>
    <row r="59" spans="1:7" ht="12.75">
      <c r="A59" s="18" t="s">
        <v>13</v>
      </c>
      <c r="B59" s="12">
        <f aca="true" t="shared" si="10" ref="B59:G59">B60+B61+B62</f>
        <v>535600</v>
      </c>
      <c r="C59" s="12">
        <f t="shared" si="10"/>
        <v>1732714</v>
      </c>
      <c r="D59" s="12">
        <f t="shared" si="10"/>
        <v>467970</v>
      </c>
      <c r="E59" s="12">
        <f t="shared" si="10"/>
        <v>367882</v>
      </c>
      <c r="F59" s="12">
        <f t="shared" si="10"/>
        <v>1265601</v>
      </c>
      <c r="G59" s="26">
        <f t="shared" si="10"/>
        <v>1731021</v>
      </c>
    </row>
    <row r="60" spans="1:7" ht="12.75">
      <c r="A60" s="19" t="s">
        <v>14</v>
      </c>
      <c r="B60" s="10">
        <v>496600</v>
      </c>
      <c r="C60" s="10">
        <v>763756</v>
      </c>
      <c r="D60" s="10">
        <v>206672</v>
      </c>
      <c r="E60" s="10">
        <v>328882</v>
      </c>
      <c r="F60" s="10">
        <v>558683</v>
      </c>
      <c r="G60" s="11">
        <v>762350</v>
      </c>
    </row>
    <row r="61" spans="1:7" ht="12.75">
      <c r="A61" s="19" t="s">
        <v>15</v>
      </c>
      <c r="B61" s="10">
        <v>39000</v>
      </c>
      <c r="C61" s="10">
        <v>884067</v>
      </c>
      <c r="D61" s="10">
        <v>261298</v>
      </c>
      <c r="E61" s="10">
        <v>39000</v>
      </c>
      <c r="F61" s="10">
        <v>683108</v>
      </c>
      <c r="G61" s="11">
        <v>883833</v>
      </c>
    </row>
    <row r="62" spans="1:7" ht="12.75">
      <c r="A62" s="19" t="s">
        <v>16</v>
      </c>
      <c r="B62" s="10">
        <v>0</v>
      </c>
      <c r="C62" s="10">
        <v>84891</v>
      </c>
      <c r="D62" s="10">
        <v>0</v>
      </c>
      <c r="E62" s="10">
        <v>0</v>
      </c>
      <c r="F62" s="10">
        <v>23810</v>
      </c>
      <c r="G62" s="11">
        <v>84838</v>
      </c>
    </row>
    <row r="63" spans="1:7" ht="12.75">
      <c r="A63" s="19"/>
      <c r="B63" s="10"/>
      <c r="C63" s="10"/>
      <c r="D63" s="10"/>
      <c r="E63" s="10"/>
      <c r="F63" s="10"/>
      <c r="G63" s="11"/>
    </row>
    <row r="64" spans="1:7" ht="25.5">
      <c r="A64" s="18" t="s">
        <v>17</v>
      </c>
      <c r="B64" s="12"/>
      <c r="C64" s="12"/>
      <c r="D64" s="12"/>
      <c r="E64" s="12"/>
      <c r="F64" s="12"/>
      <c r="G64" s="26"/>
    </row>
    <row r="65" spans="1:7" ht="12.75">
      <c r="A65" s="19"/>
      <c r="B65" s="10"/>
      <c r="C65" s="10"/>
      <c r="D65" s="10"/>
      <c r="E65" s="3"/>
      <c r="F65" s="3"/>
      <c r="G65" s="4"/>
    </row>
    <row r="66" spans="1:7" ht="12.75">
      <c r="A66" s="19"/>
      <c r="B66" s="10"/>
      <c r="C66" s="10"/>
      <c r="D66" s="10"/>
      <c r="E66" s="3"/>
      <c r="F66" s="3"/>
      <c r="G66" s="4"/>
    </row>
    <row r="67" spans="1:7" ht="12.75">
      <c r="A67" s="19"/>
      <c r="B67" s="10"/>
      <c r="C67" s="10"/>
      <c r="D67" s="10"/>
      <c r="E67" s="3"/>
      <c r="F67" s="3"/>
      <c r="G67" s="4"/>
    </row>
    <row r="68" spans="1:7" ht="12.75">
      <c r="A68" s="19"/>
      <c r="B68" s="10"/>
      <c r="C68" s="10"/>
      <c r="D68" s="10"/>
      <c r="E68" s="3"/>
      <c r="F68" s="3"/>
      <c r="G68" s="4"/>
    </row>
    <row r="69" spans="1:7" ht="12.75">
      <c r="A69" s="19"/>
      <c r="B69" s="10"/>
      <c r="C69" s="10"/>
      <c r="D69" s="10"/>
      <c r="E69" s="3"/>
      <c r="F69" s="3"/>
      <c r="G69" s="4"/>
    </row>
    <row r="70" spans="1:7" ht="12.75">
      <c r="A70" s="18" t="s">
        <v>18</v>
      </c>
      <c r="B70" s="12">
        <f aca="true" t="shared" si="11" ref="B70:G70">B59+B64</f>
        <v>535600</v>
      </c>
      <c r="C70" s="12">
        <f t="shared" si="11"/>
        <v>1732714</v>
      </c>
      <c r="D70" s="12">
        <f t="shared" si="11"/>
        <v>467970</v>
      </c>
      <c r="E70" s="12">
        <f t="shared" si="11"/>
        <v>367882</v>
      </c>
      <c r="F70" s="12">
        <f t="shared" si="11"/>
        <v>1265601</v>
      </c>
      <c r="G70" s="26">
        <f t="shared" si="11"/>
        <v>1731021</v>
      </c>
    </row>
    <row r="71" spans="1:7" ht="12.75">
      <c r="A71" s="19"/>
      <c r="B71" s="10"/>
      <c r="C71" s="10"/>
      <c r="D71" s="10"/>
      <c r="E71" s="3"/>
      <c r="F71" s="3"/>
      <c r="G71" s="4"/>
    </row>
    <row r="72" spans="1:8" ht="13.5" thickBot="1">
      <c r="A72" s="20" t="s">
        <v>19</v>
      </c>
      <c r="B72" s="21">
        <v>35</v>
      </c>
      <c r="C72" s="21">
        <v>35</v>
      </c>
      <c r="D72" s="21">
        <v>35</v>
      </c>
      <c r="E72" s="21">
        <v>35</v>
      </c>
      <c r="F72" s="21">
        <v>35</v>
      </c>
      <c r="G72" s="36">
        <v>35</v>
      </c>
      <c r="H72" s="37"/>
    </row>
    <row r="73" ht="13.5" thickBot="1"/>
    <row r="74" spans="1:7" ht="38.25">
      <c r="A74" s="13" t="s">
        <v>34</v>
      </c>
      <c r="B74" s="14" t="s">
        <v>62</v>
      </c>
      <c r="C74" s="14" t="s">
        <v>8</v>
      </c>
      <c r="D74" s="14" t="s">
        <v>9</v>
      </c>
      <c r="E74" s="14" t="s">
        <v>10</v>
      </c>
      <c r="F74" s="14" t="s">
        <v>11</v>
      </c>
      <c r="G74" s="35" t="s">
        <v>12</v>
      </c>
    </row>
    <row r="75" spans="1:7" ht="12.75">
      <c r="A75" s="16">
        <v>1</v>
      </c>
      <c r="B75" s="17">
        <v>2</v>
      </c>
      <c r="C75" s="17">
        <v>3</v>
      </c>
      <c r="D75" s="17">
        <v>4</v>
      </c>
      <c r="E75" s="17">
        <v>5</v>
      </c>
      <c r="F75" s="17">
        <v>6</v>
      </c>
      <c r="G75" s="25">
        <v>7</v>
      </c>
    </row>
    <row r="76" spans="1:7" ht="12.75">
      <c r="A76" s="18" t="s">
        <v>13</v>
      </c>
      <c r="B76" s="12">
        <f aca="true" t="shared" si="12" ref="B76:G76">B77+B78+B79</f>
        <v>122000</v>
      </c>
      <c r="C76" s="12">
        <f t="shared" si="12"/>
        <v>187300</v>
      </c>
      <c r="D76" s="12">
        <f t="shared" si="12"/>
        <v>12951</v>
      </c>
      <c r="E76" s="12">
        <f t="shared" si="12"/>
        <v>49118</v>
      </c>
      <c r="F76" s="12">
        <f t="shared" si="12"/>
        <v>114060</v>
      </c>
      <c r="G76" s="26">
        <f t="shared" si="12"/>
        <v>186042</v>
      </c>
    </row>
    <row r="77" spans="1:7" ht="12.75">
      <c r="A77" s="19" t="s">
        <v>14</v>
      </c>
      <c r="B77" s="10">
        <v>82100</v>
      </c>
      <c r="C77" s="10">
        <v>98671</v>
      </c>
      <c r="D77" s="10">
        <v>10641</v>
      </c>
      <c r="E77" s="10">
        <v>33918</v>
      </c>
      <c r="F77" s="10">
        <v>80488</v>
      </c>
      <c r="G77" s="11">
        <v>97413</v>
      </c>
    </row>
    <row r="78" spans="1:7" ht="12.75">
      <c r="A78" s="19" t="s">
        <v>15</v>
      </c>
      <c r="B78" s="10">
        <v>39900</v>
      </c>
      <c r="C78" s="10">
        <v>57829</v>
      </c>
      <c r="D78" s="10">
        <v>2310</v>
      </c>
      <c r="E78" s="10">
        <v>15200</v>
      </c>
      <c r="F78" s="10">
        <f>23029+543</f>
        <v>23572</v>
      </c>
      <c r="G78" s="11">
        <v>57829</v>
      </c>
    </row>
    <row r="79" spans="1:7" ht="12.75">
      <c r="A79" s="19" t="s">
        <v>16</v>
      </c>
      <c r="B79" s="10">
        <v>0</v>
      </c>
      <c r="C79" s="10">
        <v>30800</v>
      </c>
      <c r="D79" s="10">
        <v>0</v>
      </c>
      <c r="E79" s="10">
        <v>0</v>
      </c>
      <c r="F79" s="10">
        <v>10000</v>
      </c>
      <c r="G79" s="11">
        <v>30800</v>
      </c>
    </row>
    <row r="80" spans="1:7" ht="12.75">
      <c r="A80" s="19"/>
      <c r="B80" s="10"/>
      <c r="C80" s="10"/>
      <c r="D80" s="10"/>
      <c r="E80" s="10"/>
      <c r="F80" s="10"/>
      <c r="G80" s="11"/>
    </row>
    <row r="81" spans="1:8" ht="25.5">
      <c r="A81" s="18" t="s">
        <v>17</v>
      </c>
      <c r="B81" s="12">
        <f aca="true" t="shared" si="13" ref="B81:G81">B82+B83+B84+B85</f>
        <v>0</v>
      </c>
      <c r="C81" s="12">
        <f t="shared" si="13"/>
        <v>0</v>
      </c>
      <c r="D81" s="12">
        <f t="shared" si="13"/>
        <v>0</v>
      </c>
      <c r="E81" s="12">
        <f t="shared" si="13"/>
        <v>0</v>
      </c>
      <c r="F81" s="12">
        <f t="shared" si="13"/>
        <v>0</v>
      </c>
      <c r="G81" s="26">
        <f t="shared" si="13"/>
        <v>0</v>
      </c>
      <c r="H81" s="38"/>
    </row>
    <row r="82" spans="1:7" ht="12.75">
      <c r="A82" s="19"/>
      <c r="B82" s="10"/>
      <c r="C82" s="10"/>
      <c r="D82" s="10"/>
      <c r="E82" s="3"/>
      <c r="F82" s="3"/>
      <c r="G82" s="4"/>
    </row>
    <row r="83" spans="1:7" ht="12.75">
      <c r="A83" s="19"/>
      <c r="B83" s="10"/>
      <c r="C83" s="10"/>
      <c r="D83" s="10"/>
      <c r="E83" s="3"/>
      <c r="F83" s="3"/>
      <c r="G83" s="4"/>
    </row>
    <row r="84" spans="1:7" ht="12.75">
      <c r="A84" s="19"/>
      <c r="B84" s="10"/>
      <c r="C84" s="10"/>
      <c r="D84" s="10"/>
      <c r="E84" s="3"/>
      <c r="F84" s="3"/>
      <c r="G84" s="4"/>
    </row>
    <row r="85" spans="1:7" ht="12.75">
      <c r="A85" s="19"/>
      <c r="B85" s="10"/>
      <c r="C85" s="10"/>
      <c r="D85" s="10"/>
      <c r="E85" s="3"/>
      <c r="F85" s="3"/>
      <c r="G85" s="4"/>
    </row>
    <row r="86" spans="1:7" ht="12.75">
      <c r="A86" s="19"/>
      <c r="B86" s="10"/>
      <c r="C86" s="10"/>
      <c r="D86" s="10"/>
      <c r="E86" s="3"/>
      <c r="F86" s="3"/>
      <c r="G86" s="4"/>
    </row>
    <row r="87" spans="1:7" ht="12.75">
      <c r="A87" s="18" t="s">
        <v>18</v>
      </c>
      <c r="B87" s="12">
        <f aca="true" t="shared" si="14" ref="B87:G87">B76+B81</f>
        <v>122000</v>
      </c>
      <c r="C87" s="12">
        <f t="shared" si="14"/>
        <v>187300</v>
      </c>
      <c r="D87" s="12">
        <f t="shared" si="14"/>
        <v>12951</v>
      </c>
      <c r="E87" s="12">
        <f t="shared" si="14"/>
        <v>49118</v>
      </c>
      <c r="F87" s="12">
        <f t="shared" si="14"/>
        <v>114060</v>
      </c>
      <c r="G87" s="26">
        <f t="shared" si="14"/>
        <v>186042</v>
      </c>
    </row>
    <row r="88" spans="1:7" ht="12.75">
      <c r="A88" s="19"/>
      <c r="B88" s="10"/>
      <c r="C88" s="10"/>
      <c r="D88" s="10"/>
      <c r="E88" s="3"/>
      <c r="F88" s="3"/>
      <c r="G88" s="4"/>
    </row>
    <row r="89" spans="1:7" ht="13.5" thickBot="1">
      <c r="A89" s="20" t="s">
        <v>19</v>
      </c>
      <c r="B89" s="21">
        <v>7</v>
      </c>
      <c r="C89" s="21">
        <v>7</v>
      </c>
      <c r="D89" s="21">
        <v>6</v>
      </c>
      <c r="E89" s="22">
        <v>6</v>
      </c>
      <c r="F89" s="22">
        <v>6</v>
      </c>
      <c r="G89" s="27">
        <v>7</v>
      </c>
    </row>
    <row r="90" ht="13.5" thickBot="1"/>
    <row r="91" spans="1:7" ht="38.25">
      <c r="A91" s="13" t="s">
        <v>37</v>
      </c>
      <c r="B91" s="14" t="s">
        <v>62</v>
      </c>
      <c r="C91" s="14" t="s">
        <v>8</v>
      </c>
      <c r="D91" s="14" t="s">
        <v>9</v>
      </c>
      <c r="E91" s="14" t="s">
        <v>10</v>
      </c>
      <c r="F91" s="14" t="s">
        <v>11</v>
      </c>
      <c r="G91" s="35" t="s">
        <v>12</v>
      </c>
    </row>
    <row r="92" spans="1:7" ht="12.75">
      <c r="A92" s="16">
        <v>1</v>
      </c>
      <c r="B92" s="17">
        <v>2</v>
      </c>
      <c r="C92" s="17">
        <v>3</v>
      </c>
      <c r="D92" s="17">
        <v>4</v>
      </c>
      <c r="E92" s="17">
        <v>5</v>
      </c>
      <c r="F92" s="17">
        <v>6</v>
      </c>
      <c r="G92" s="25">
        <v>7</v>
      </c>
    </row>
    <row r="93" spans="1:7" ht="12.75">
      <c r="A93" s="18" t="s">
        <v>13</v>
      </c>
      <c r="B93" s="12">
        <f aca="true" t="shared" si="15" ref="B93:G93">B94+B95+B96</f>
        <v>662700</v>
      </c>
      <c r="C93" s="12">
        <f t="shared" si="15"/>
        <v>556746</v>
      </c>
      <c r="D93" s="12">
        <f t="shared" si="15"/>
        <v>210717</v>
      </c>
      <c r="E93" s="12">
        <f t="shared" si="15"/>
        <v>453540</v>
      </c>
      <c r="F93" s="12">
        <f t="shared" si="15"/>
        <v>564532</v>
      </c>
      <c r="G93" s="26">
        <f t="shared" si="15"/>
        <v>556746</v>
      </c>
    </row>
    <row r="94" spans="1:7" ht="12.75">
      <c r="A94" s="19" t="s">
        <v>14</v>
      </c>
      <c r="B94" s="10">
        <v>185700</v>
      </c>
      <c r="C94" s="10">
        <v>193530</v>
      </c>
      <c r="D94" s="10">
        <v>58095</v>
      </c>
      <c r="E94" s="10">
        <v>118190</v>
      </c>
      <c r="F94" s="10">
        <v>158357</v>
      </c>
      <c r="G94" s="11">
        <v>193530</v>
      </c>
    </row>
    <row r="95" spans="1:7" ht="12.75">
      <c r="A95" s="19" t="s">
        <v>15</v>
      </c>
      <c r="B95" s="10">
        <v>477000</v>
      </c>
      <c r="C95" s="10">
        <v>363216</v>
      </c>
      <c r="D95" s="10">
        <v>152622</v>
      </c>
      <c r="E95" s="10">
        <v>335350</v>
      </c>
      <c r="F95" s="10">
        <v>406175</v>
      </c>
      <c r="G95" s="11">
        <v>363216</v>
      </c>
    </row>
    <row r="96" spans="1:7" ht="12.75">
      <c r="A96" s="19" t="s">
        <v>16</v>
      </c>
      <c r="B96" s="10"/>
      <c r="C96" s="10"/>
      <c r="D96" s="10"/>
      <c r="E96" s="10"/>
      <c r="F96" s="10"/>
      <c r="G96" s="11"/>
    </row>
    <row r="97" spans="1:7" ht="12.75">
      <c r="A97" s="19"/>
      <c r="B97" s="10"/>
      <c r="C97" s="10"/>
      <c r="D97" s="10"/>
      <c r="E97" s="10"/>
      <c r="F97" s="10"/>
      <c r="G97" s="11"/>
    </row>
    <row r="98" spans="1:7" ht="25.5">
      <c r="A98" s="18" t="s">
        <v>17</v>
      </c>
      <c r="B98" s="12">
        <f aca="true" t="shared" si="16" ref="B98:G98">B99+B100+B101+B102</f>
        <v>0</v>
      </c>
      <c r="C98" s="12">
        <f t="shared" si="16"/>
        <v>0</v>
      </c>
      <c r="D98" s="12">
        <f t="shared" si="16"/>
        <v>0</v>
      </c>
      <c r="E98" s="12">
        <f t="shared" si="16"/>
        <v>0</v>
      </c>
      <c r="F98" s="12">
        <f t="shared" si="16"/>
        <v>0</v>
      </c>
      <c r="G98" s="26">
        <f t="shared" si="16"/>
        <v>0</v>
      </c>
    </row>
    <row r="99" spans="1:7" ht="12.75">
      <c r="A99" s="19"/>
      <c r="B99" s="10"/>
      <c r="C99" s="10"/>
      <c r="D99" s="10"/>
      <c r="E99" s="3"/>
      <c r="F99" s="3"/>
      <c r="G99" s="4"/>
    </row>
    <row r="100" spans="1:7" ht="12.75">
      <c r="A100" s="19"/>
      <c r="B100" s="10"/>
      <c r="C100" s="10"/>
      <c r="D100" s="10"/>
      <c r="E100" s="3"/>
      <c r="F100" s="3"/>
      <c r="G100" s="4"/>
    </row>
    <row r="101" spans="1:7" ht="12.75">
      <c r="A101" s="19"/>
      <c r="B101" s="10"/>
      <c r="C101" s="10"/>
      <c r="D101" s="10"/>
      <c r="E101" s="3"/>
      <c r="F101" s="3"/>
      <c r="G101" s="4"/>
    </row>
    <row r="102" spans="1:7" ht="12.75">
      <c r="A102" s="19"/>
      <c r="B102" s="10"/>
      <c r="C102" s="10"/>
      <c r="D102" s="10"/>
      <c r="E102" s="3"/>
      <c r="F102" s="3"/>
      <c r="G102" s="4"/>
    </row>
    <row r="103" spans="1:7" ht="12.75">
      <c r="A103" s="19"/>
      <c r="B103" s="10"/>
      <c r="C103" s="10"/>
      <c r="D103" s="10"/>
      <c r="E103" s="3"/>
      <c r="F103" s="3"/>
      <c r="G103" s="4"/>
    </row>
    <row r="104" spans="1:7" ht="12.75">
      <c r="A104" s="18" t="s">
        <v>18</v>
      </c>
      <c r="B104" s="12">
        <f aca="true" t="shared" si="17" ref="B104:G104">B93+B98</f>
        <v>662700</v>
      </c>
      <c r="C104" s="12">
        <f t="shared" si="17"/>
        <v>556746</v>
      </c>
      <c r="D104" s="12">
        <f t="shared" si="17"/>
        <v>210717</v>
      </c>
      <c r="E104" s="12">
        <f t="shared" si="17"/>
        <v>453540</v>
      </c>
      <c r="F104" s="12">
        <f t="shared" si="17"/>
        <v>564532</v>
      </c>
      <c r="G104" s="26">
        <f t="shared" si="17"/>
        <v>556746</v>
      </c>
    </row>
    <row r="105" spans="1:7" ht="12.75">
      <c r="A105" s="19"/>
      <c r="B105" s="10"/>
      <c r="C105" s="10"/>
      <c r="D105" s="10"/>
      <c r="E105" s="3"/>
      <c r="F105" s="3"/>
      <c r="G105" s="4"/>
    </row>
    <row r="106" spans="1:7" ht="13.5" thickBot="1">
      <c r="A106" s="20" t="s">
        <v>19</v>
      </c>
      <c r="B106" s="21">
        <v>18</v>
      </c>
      <c r="C106" s="21">
        <v>16</v>
      </c>
      <c r="D106" s="21">
        <v>18</v>
      </c>
      <c r="E106" s="21">
        <v>18</v>
      </c>
      <c r="F106" s="22">
        <v>16</v>
      </c>
      <c r="G106" s="27">
        <v>16</v>
      </c>
    </row>
    <row r="107" ht="13.5" thickBot="1"/>
    <row r="108" spans="1:7" ht="38.25">
      <c r="A108" s="13" t="s">
        <v>38</v>
      </c>
      <c r="B108" s="14" t="s">
        <v>62</v>
      </c>
      <c r="C108" s="14" t="s">
        <v>8</v>
      </c>
      <c r="D108" s="14" t="s">
        <v>9</v>
      </c>
      <c r="E108" s="14" t="s">
        <v>10</v>
      </c>
      <c r="F108" s="14" t="s">
        <v>11</v>
      </c>
      <c r="G108" s="35" t="s">
        <v>12</v>
      </c>
    </row>
    <row r="109" spans="1:7" ht="12.75">
      <c r="A109" s="16">
        <v>1</v>
      </c>
      <c r="B109" s="17">
        <v>2</v>
      </c>
      <c r="C109" s="17">
        <v>3</v>
      </c>
      <c r="D109" s="17">
        <v>4</v>
      </c>
      <c r="E109" s="17">
        <v>5</v>
      </c>
      <c r="F109" s="17">
        <v>6</v>
      </c>
      <c r="G109" s="25">
        <v>7</v>
      </c>
    </row>
    <row r="110" spans="1:7" ht="12.75">
      <c r="A110" s="18" t="s">
        <v>13</v>
      </c>
      <c r="B110" s="12">
        <f aca="true" t="shared" si="18" ref="B110:G110">B111+B112+B113</f>
        <v>253000</v>
      </c>
      <c r="C110" s="12">
        <f t="shared" si="18"/>
        <v>133440</v>
      </c>
      <c r="D110" s="12">
        <f t="shared" si="18"/>
        <v>54427</v>
      </c>
      <c r="E110" s="12">
        <f t="shared" si="18"/>
        <v>96184</v>
      </c>
      <c r="F110" s="12">
        <f t="shared" si="18"/>
        <v>133440</v>
      </c>
      <c r="G110" s="26">
        <f t="shared" si="18"/>
        <v>133440</v>
      </c>
    </row>
    <row r="111" spans="1:7" ht="12.75">
      <c r="A111" s="19" t="s">
        <v>14</v>
      </c>
      <c r="B111" s="10">
        <v>191000</v>
      </c>
      <c r="C111" s="10">
        <v>85458</v>
      </c>
      <c r="D111" s="10">
        <v>36440</v>
      </c>
      <c r="E111" s="10">
        <v>60949</v>
      </c>
      <c r="F111" s="10">
        <v>85458</v>
      </c>
      <c r="G111" s="10">
        <v>85458</v>
      </c>
    </row>
    <row r="112" spans="1:7" ht="12.75">
      <c r="A112" s="19" t="s">
        <v>15</v>
      </c>
      <c r="B112" s="10">
        <v>62000</v>
      </c>
      <c r="C112" s="10">
        <v>47982</v>
      </c>
      <c r="D112" s="10">
        <v>17987</v>
      </c>
      <c r="E112" s="10">
        <v>35235</v>
      </c>
      <c r="F112" s="10">
        <v>47982</v>
      </c>
      <c r="G112" s="10">
        <v>47982</v>
      </c>
    </row>
    <row r="113" spans="1:7" ht="12.75">
      <c r="A113" s="19" t="s">
        <v>16</v>
      </c>
      <c r="B113" s="10"/>
      <c r="C113" s="10"/>
      <c r="D113" s="10"/>
      <c r="E113" s="10"/>
      <c r="F113" s="10"/>
      <c r="G113" s="11"/>
    </row>
    <row r="114" spans="1:7" ht="12.75">
      <c r="A114" s="19"/>
      <c r="B114" s="10"/>
      <c r="C114" s="10"/>
      <c r="D114" s="10"/>
      <c r="E114" s="10"/>
      <c r="F114" s="10"/>
      <c r="G114" s="11"/>
    </row>
    <row r="115" spans="1:7" ht="25.5">
      <c r="A115" s="18" t="s">
        <v>17</v>
      </c>
      <c r="B115" s="12">
        <f aca="true" t="shared" si="19" ref="B115:G115">B116+B117+B118+B119</f>
        <v>0</v>
      </c>
      <c r="C115" s="12">
        <f t="shared" si="19"/>
        <v>0</v>
      </c>
      <c r="D115" s="12">
        <f t="shared" si="19"/>
        <v>0</v>
      </c>
      <c r="E115" s="12">
        <f t="shared" si="19"/>
        <v>0</v>
      </c>
      <c r="F115" s="12">
        <f t="shared" si="19"/>
        <v>0</v>
      </c>
      <c r="G115" s="26">
        <f t="shared" si="19"/>
        <v>0</v>
      </c>
    </row>
    <row r="116" spans="1:7" ht="12.75">
      <c r="A116" s="19"/>
      <c r="B116" s="10"/>
      <c r="C116" s="10"/>
      <c r="D116" s="10"/>
      <c r="E116" s="3"/>
      <c r="F116" s="3"/>
      <c r="G116" s="4"/>
    </row>
    <row r="117" spans="1:7" ht="12.75">
      <c r="A117" s="19"/>
      <c r="B117" s="10"/>
      <c r="C117" s="10"/>
      <c r="D117" s="10"/>
      <c r="E117" s="3"/>
      <c r="F117" s="3"/>
      <c r="G117" s="4"/>
    </row>
    <row r="118" spans="1:7" ht="12.75">
      <c r="A118" s="19"/>
      <c r="B118" s="10"/>
      <c r="C118" s="10"/>
      <c r="D118" s="10"/>
      <c r="E118" s="3"/>
      <c r="F118" s="3"/>
      <c r="G118" s="4"/>
    </row>
    <row r="119" spans="1:7" ht="12.75">
      <c r="A119" s="19"/>
      <c r="B119" s="10"/>
      <c r="C119" s="10"/>
      <c r="D119" s="10"/>
      <c r="E119" s="3"/>
      <c r="F119" s="3"/>
      <c r="G119" s="4"/>
    </row>
    <row r="120" spans="1:7" ht="12.75">
      <c r="A120" s="19"/>
      <c r="B120" s="10"/>
      <c r="C120" s="10"/>
      <c r="D120" s="10"/>
      <c r="E120" s="3"/>
      <c r="F120" s="3"/>
      <c r="G120" s="4"/>
    </row>
    <row r="121" spans="1:7" ht="12.75">
      <c r="A121" s="18" t="s">
        <v>18</v>
      </c>
      <c r="B121" s="12">
        <f aca="true" t="shared" si="20" ref="B121:G121">B110+B115</f>
        <v>253000</v>
      </c>
      <c r="C121" s="12">
        <f t="shared" si="20"/>
        <v>133440</v>
      </c>
      <c r="D121" s="12">
        <f t="shared" si="20"/>
        <v>54427</v>
      </c>
      <c r="E121" s="12">
        <f t="shared" si="20"/>
        <v>96184</v>
      </c>
      <c r="F121" s="12">
        <f t="shared" si="20"/>
        <v>133440</v>
      </c>
      <c r="G121" s="26">
        <f t="shared" si="20"/>
        <v>133440</v>
      </c>
    </row>
    <row r="122" spans="1:7" ht="12.75">
      <c r="A122" s="19"/>
      <c r="B122" s="10"/>
      <c r="C122" s="10"/>
      <c r="D122" s="10"/>
      <c r="E122" s="3"/>
      <c r="F122" s="3"/>
      <c r="G122" s="4"/>
    </row>
    <row r="123" spans="1:7" ht="13.5" thickBot="1">
      <c r="A123" s="20" t="s">
        <v>19</v>
      </c>
      <c r="B123" s="21">
        <v>14</v>
      </c>
      <c r="C123" s="21"/>
      <c r="D123" s="21">
        <v>12</v>
      </c>
      <c r="E123" s="22">
        <v>12</v>
      </c>
      <c r="F123" s="22">
        <v>12</v>
      </c>
      <c r="G123" s="27">
        <v>0</v>
      </c>
    </row>
    <row r="124" ht="13.5" thickBot="1"/>
    <row r="125" spans="1:7" ht="38.25">
      <c r="A125" s="13" t="s">
        <v>42</v>
      </c>
      <c r="B125" s="14" t="s">
        <v>62</v>
      </c>
      <c r="C125" s="14" t="s">
        <v>8</v>
      </c>
      <c r="D125" s="14" t="s">
        <v>9</v>
      </c>
      <c r="E125" s="14" t="s">
        <v>10</v>
      </c>
      <c r="F125" s="14" t="s">
        <v>11</v>
      </c>
      <c r="G125" s="35" t="s">
        <v>12</v>
      </c>
    </row>
    <row r="126" spans="1:7" ht="12.75">
      <c r="A126" s="16">
        <v>1</v>
      </c>
      <c r="B126" s="17">
        <v>2</v>
      </c>
      <c r="C126" s="17">
        <v>3</v>
      </c>
      <c r="D126" s="17">
        <v>4</v>
      </c>
      <c r="E126" s="17">
        <v>5</v>
      </c>
      <c r="F126" s="17">
        <v>6</v>
      </c>
      <c r="G126" s="25">
        <v>7</v>
      </c>
    </row>
    <row r="127" spans="1:7" ht="12.75">
      <c r="A127" s="18" t="s">
        <v>13</v>
      </c>
      <c r="B127" s="12">
        <f aca="true" t="shared" si="21" ref="B127:G127">B128+B129+B130</f>
        <v>944600</v>
      </c>
      <c r="C127" s="12">
        <f t="shared" si="21"/>
        <v>1185702</v>
      </c>
      <c r="D127" s="12">
        <f t="shared" si="21"/>
        <v>203630</v>
      </c>
      <c r="E127" s="12">
        <f t="shared" si="21"/>
        <v>422197</v>
      </c>
      <c r="F127" s="12">
        <f t="shared" si="21"/>
        <v>669585</v>
      </c>
      <c r="G127" s="26">
        <f t="shared" si="21"/>
        <v>1184143</v>
      </c>
    </row>
    <row r="128" spans="1:7" ht="12.75">
      <c r="A128" s="19" t="s">
        <v>14</v>
      </c>
      <c r="B128" s="10">
        <v>723600</v>
      </c>
      <c r="C128" s="10">
        <v>764187</v>
      </c>
      <c r="D128" s="10">
        <v>132585</v>
      </c>
      <c r="E128" s="10">
        <v>304175</v>
      </c>
      <c r="F128" s="10">
        <v>508526</v>
      </c>
      <c r="G128" s="11">
        <v>764143</v>
      </c>
    </row>
    <row r="129" spans="1:7" ht="12.75">
      <c r="A129" s="19" t="s">
        <v>15</v>
      </c>
      <c r="B129" s="10">
        <v>221000</v>
      </c>
      <c r="C129" s="10">
        <v>421515</v>
      </c>
      <c r="D129" s="10">
        <v>71045</v>
      </c>
      <c r="E129" s="10">
        <v>118022</v>
      </c>
      <c r="F129" s="10">
        <v>161059</v>
      </c>
      <c r="G129" s="11">
        <v>420000</v>
      </c>
    </row>
    <row r="130" spans="1:7" ht="12.75">
      <c r="A130" s="19" t="s">
        <v>16</v>
      </c>
      <c r="B130" s="10"/>
      <c r="C130" s="10"/>
      <c r="D130" s="10"/>
      <c r="E130" s="10"/>
      <c r="F130" s="10"/>
      <c r="G130" s="11"/>
    </row>
    <row r="131" spans="1:7" ht="12.75">
      <c r="A131" s="19"/>
      <c r="B131" s="10"/>
      <c r="C131" s="10"/>
      <c r="D131" s="10"/>
      <c r="E131" s="10"/>
      <c r="F131" s="10"/>
      <c r="G131" s="11"/>
    </row>
    <row r="132" spans="1:7" ht="25.5">
      <c r="A132" s="18" t="s">
        <v>17</v>
      </c>
      <c r="B132" s="12">
        <f>B133+B134+B135+B136</f>
        <v>0</v>
      </c>
      <c r="C132" s="12">
        <f>C133+C134+C135+C136</f>
        <v>0</v>
      </c>
      <c r="D132" s="12">
        <f>D133+D134+D135+D136</f>
        <v>0</v>
      </c>
      <c r="E132" s="12"/>
      <c r="F132" s="12"/>
      <c r="G132" s="26"/>
    </row>
    <row r="133" spans="1:7" ht="12.75">
      <c r="A133" s="19"/>
      <c r="B133" s="10"/>
      <c r="C133" s="10"/>
      <c r="D133" s="10"/>
      <c r="E133" s="3"/>
      <c r="F133" s="3"/>
      <c r="G133" s="4"/>
    </row>
    <row r="134" spans="1:7" ht="12.75">
      <c r="A134" s="19"/>
      <c r="B134" s="10"/>
      <c r="C134" s="10"/>
      <c r="D134" s="10"/>
      <c r="E134" s="3"/>
      <c r="F134" s="3"/>
      <c r="G134" s="4"/>
    </row>
    <row r="135" spans="1:7" ht="12.75">
      <c r="A135" s="19"/>
      <c r="B135" s="10"/>
      <c r="C135" s="10"/>
      <c r="D135" s="10"/>
      <c r="E135" s="3"/>
      <c r="F135" s="3"/>
      <c r="G135" s="4"/>
    </row>
    <row r="136" spans="1:7" ht="12.75">
      <c r="A136" s="19"/>
      <c r="B136" s="10"/>
      <c r="C136" s="10"/>
      <c r="D136" s="10"/>
      <c r="E136" s="3"/>
      <c r="F136" s="3"/>
      <c r="G136" s="4"/>
    </row>
    <row r="137" spans="1:7" ht="12.75">
      <c r="A137" s="19"/>
      <c r="B137" s="10"/>
      <c r="C137" s="10"/>
      <c r="D137" s="10"/>
      <c r="E137" s="3"/>
      <c r="F137" s="3"/>
      <c r="G137" s="4"/>
    </row>
    <row r="138" spans="1:7" ht="12.75">
      <c r="A138" s="18" t="s">
        <v>18</v>
      </c>
      <c r="B138" s="12">
        <f aca="true" t="shared" si="22" ref="B138:G138">B127+B132</f>
        <v>944600</v>
      </c>
      <c r="C138" s="12">
        <f t="shared" si="22"/>
        <v>1185702</v>
      </c>
      <c r="D138" s="12">
        <f t="shared" si="22"/>
        <v>203630</v>
      </c>
      <c r="E138" s="12">
        <f t="shared" si="22"/>
        <v>422197</v>
      </c>
      <c r="F138" s="12">
        <f t="shared" si="22"/>
        <v>669585</v>
      </c>
      <c r="G138" s="26">
        <f t="shared" si="22"/>
        <v>1184143</v>
      </c>
    </row>
    <row r="139" spans="1:7" ht="12.75">
      <c r="A139" s="19"/>
      <c r="B139" s="10"/>
      <c r="C139" s="10"/>
      <c r="D139" s="10"/>
      <c r="E139" s="3"/>
      <c r="F139" s="3"/>
      <c r="G139" s="4"/>
    </row>
    <row r="140" spans="1:7" ht="13.5" thickBot="1">
      <c r="A140" s="20" t="s">
        <v>19</v>
      </c>
      <c r="B140" s="21">
        <v>56</v>
      </c>
      <c r="C140" s="21">
        <v>64</v>
      </c>
      <c r="D140" s="21">
        <v>51</v>
      </c>
      <c r="E140" s="22">
        <v>52</v>
      </c>
      <c r="F140" s="22">
        <v>52</v>
      </c>
      <c r="G140" s="27">
        <v>59</v>
      </c>
    </row>
    <row r="141" ht="13.5" thickBot="1"/>
    <row r="142" spans="1:7" ht="38.25">
      <c r="A142" s="13" t="s">
        <v>44</v>
      </c>
      <c r="B142" s="14" t="s">
        <v>62</v>
      </c>
      <c r="C142" s="14" t="s">
        <v>8</v>
      </c>
      <c r="D142" s="14" t="s">
        <v>9</v>
      </c>
      <c r="E142" s="14" t="s">
        <v>10</v>
      </c>
      <c r="F142" s="14" t="s">
        <v>11</v>
      </c>
      <c r="G142" s="35" t="s">
        <v>12</v>
      </c>
    </row>
    <row r="143" spans="1:7" ht="12.75">
      <c r="A143" s="16">
        <v>1</v>
      </c>
      <c r="B143" s="17">
        <v>2</v>
      </c>
      <c r="C143" s="17">
        <v>3</v>
      </c>
      <c r="D143" s="17">
        <v>4</v>
      </c>
      <c r="E143" s="17">
        <v>5</v>
      </c>
      <c r="F143" s="17">
        <v>6</v>
      </c>
      <c r="G143" s="25">
        <v>7</v>
      </c>
    </row>
    <row r="144" spans="1:7" ht="12.75">
      <c r="A144" s="18" t="s">
        <v>13</v>
      </c>
      <c r="B144" s="12">
        <f>B145+B146+B147</f>
        <v>9298600</v>
      </c>
      <c r="C144" s="12">
        <f>C145+C146+C147+C148</f>
        <v>10211319</v>
      </c>
      <c r="D144" s="12">
        <f>D145+D146+D147</f>
        <v>2446410</v>
      </c>
      <c r="E144" s="12">
        <f>E145+E146+E147+E148</f>
        <v>-5647343</v>
      </c>
      <c r="F144" s="12">
        <f>F145+F146+F147+F148</f>
        <v>-3598529</v>
      </c>
      <c r="G144" s="26">
        <f>G145+G146+G147+G148</f>
        <v>2420802</v>
      </c>
    </row>
    <row r="145" spans="1:7" ht="12.75">
      <c r="A145" s="19" t="s">
        <v>14</v>
      </c>
      <c r="B145" s="10">
        <v>3723600</v>
      </c>
      <c r="C145" s="10">
        <v>4340909</v>
      </c>
      <c r="D145" s="10">
        <v>841176</v>
      </c>
      <c r="E145" s="10">
        <v>1903026</v>
      </c>
      <c r="F145" s="10">
        <f>2824208+949</f>
        <v>2825157</v>
      </c>
      <c r="G145" s="59">
        <v>4027186</v>
      </c>
    </row>
    <row r="146" spans="1:7" ht="12.75">
      <c r="A146" s="19" t="s">
        <v>15</v>
      </c>
      <c r="B146" s="10">
        <v>2575000</v>
      </c>
      <c r="C146" s="10">
        <v>4129561</v>
      </c>
      <c r="D146" s="10">
        <v>1589699</v>
      </c>
      <c r="E146" s="10">
        <v>2191750</v>
      </c>
      <c r="F146" s="10">
        <v>2882795</v>
      </c>
      <c r="G146" s="59">
        <v>3596799</v>
      </c>
    </row>
    <row r="147" spans="1:7" ht="12.75">
      <c r="A147" s="19" t="s">
        <v>16</v>
      </c>
      <c r="B147" s="10">
        <v>3000000</v>
      </c>
      <c r="C147" s="10">
        <v>1740849</v>
      </c>
      <c r="D147" s="10">
        <v>15535</v>
      </c>
      <c r="E147" s="10">
        <v>257881</v>
      </c>
      <c r="F147" s="10">
        <v>693519</v>
      </c>
      <c r="G147" s="59">
        <v>1227427</v>
      </c>
    </row>
    <row r="148" spans="1:7" ht="12.75">
      <c r="A148" s="19" t="s">
        <v>57</v>
      </c>
      <c r="B148" s="10"/>
      <c r="C148" s="10"/>
      <c r="D148" s="10"/>
      <c r="E148" s="10">
        <v>-10000000</v>
      </c>
      <c r="F148" s="10">
        <v>-10000000</v>
      </c>
      <c r="G148" s="59">
        <v>-6430610</v>
      </c>
    </row>
    <row r="149" spans="1:7" ht="25.5">
      <c r="A149" s="18" t="s">
        <v>17</v>
      </c>
      <c r="B149" s="12">
        <f aca="true" t="shared" si="23" ref="B149:G149">B150+B151+B152+B153</f>
        <v>0</v>
      </c>
      <c r="C149" s="12">
        <f t="shared" si="23"/>
        <v>0</v>
      </c>
      <c r="D149" s="12">
        <f t="shared" si="23"/>
        <v>0</v>
      </c>
      <c r="E149" s="12">
        <f t="shared" si="23"/>
        <v>0</v>
      </c>
      <c r="F149" s="12">
        <f t="shared" si="23"/>
        <v>0</v>
      </c>
      <c r="G149" s="26">
        <f t="shared" si="23"/>
        <v>0</v>
      </c>
    </row>
    <row r="150" spans="1:7" ht="12.75">
      <c r="A150" s="19"/>
      <c r="B150" s="10"/>
      <c r="C150" s="10"/>
      <c r="D150" s="10"/>
      <c r="E150" s="3"/>
      <c r="F150" s="3"/>
      <c r="G150" s="4"/>
    </row>
    <row r="151" spans="1:7" ht="12.75">
      <c r="A151" s="19"/>
      <c r="B151" s="10"/>
      <c r="C151" s="10"/>
      <c r="D151" s="10"/>
      <c r="E151" s="3"/>
      <c r="F151" s="3"/>
      <c r="G151" s="4"/>
    </row>
    <row r="152" spans="1:7" ht="12.75">
      <c r="A152" s="19"/>
      <c r="B152" s="10"/>
      <c r="C152" s="10"/>
      <c r="D152" s="10"/>
      <c r="E152" s="3"/>
      <c r="F152" s="3"/>
      <c r="G152" s="4"/>
    </row>
    <row r="153" spans="1:7" ht="12.75">
      <c r="A153" s="19"/>
      <c r="B153" s="10"/>
      <c r="C153" s="10"/>
      <c r="D153" s="10"/>
      <c r="E153" s="3"/>
      <c r="F153" s="3"/>
      <c r="G153" s="4"/>
    </row>
    <row r="154" spans="1:7" ht="12.75">
      <c r="A154" s="19"/>
      <c r="B154" s="10"/>
      <c r="C154" s="10"/>
      <c r="D154" s="10"/>
      <c r="E154" s="3"/>
      <c r="F154" s="3"/>
      <c r="G154" s="4"/>
    </row>
    <row r="155" spans="1:7" ht="12.75">
      <c r="A155" s="18" t="s">
        <v>18</v>
      </c>
      <c r="B155" s="12">
        <f aca="true" t="shared" si="24" ref="B155:G155">B144+B149</f>
        <v>9298600</v>
      </c>
      <c r="C155" s="12">
        <f t="shared" si="24"/>
        <v>10211319</v>
      </c>
      <c r="D155" s="12">
        <f t="shared" si="24"/>
        <v>2446410</v>
      </c>
      <c r="E155" s="12">
        <f t="shared" si="24"/>
        <v>-5647343</v>
      </c>
      <c r="F155" s="12">
        <f t="shared" si="24"/>
        <v>-3598529</v>
      </c>
      <c r="G155" s="26">
        <f t="shared" si="24"/>
        <v>2420802</v>
      </c>
    </row>
    <row r="156" spans="1:7" ht="12.75">
      <c r="A156" s="19"/>
      <c r="B156" s="10"/>
      <c r="C156" s="10"/>
      <c r="D156" s="10"/>
      <c r="E156" s="3"/>
      <c r="F156" s="3"/>
      <c r="G156" s="4"/>
    </row>
    <row r="157" spans="1:7" ht="13.5" thickBot="1">
      <c r="A157" s="20" t="s">
        <v>19</v>
      </c>
      <c r="B157" s="21">
        <v>255</v>
      </c>
      <c r="C157" s="21">
        <v>256</v>
      </c>
      <c r="D157" s="21">
        <v>237</v>
      </c>
      <c r="E157" s="21">
        <v>237</v>
      </c>
      <c r="F157" s="22">
        <v>224</v>
      </c>
      <c r="G157" s="27">
        <v>236</v>
      </c>
    </row>
    <row r="158" ht="13.5" thickBot="1"/>
    <row r="159" spans="1:7" ht="38.25">
      <c r="A159" s="13" t="s">
        <v>52</v>
      </c>
      <c r="B159" s="14" t="s">
        <v>62</v>
      </c>
      <c r="C159" s="14" t="s">
        <v>8</v>
      </c>
      <c r="D159" s="14" t="s">
        <v>9</v>
      </c>
      <c r="E159" s="14" t="s">
        <v>10</v>
      </c>
      <c r="F159" s="14" t="s">
        <v>11</v>
      </c>
      <c r="G159" s="35" t="s">
        <v>12</v>
      </c>
    </row>
    <row r="160" spans="1:7" ht="12.75">
      <c r="A160" s="16">
        <v>1</v>
      </c>
      <c r="B160" s="17">
        <v>2</v>
      </c>
      <c r="C160" s="17">
        <v>3</v>
      </c>
      <c r="D160" s="17">
        <v>4</v>
      </c>
      <c r="E160" s="17">
        <v>5</v>
      </c>
      <c r="F160" s="17">
        <v>6</v>
      </c>
      <c r="G160" s="25">
        <v>7</v>
      </c>
    </row>
    <row r="161" spans="1:7" ht="12.75">
      <c r="A161" s="18" t="s">
        <v>13</v>
      </c>
      <c r="B161" s="12">
        <f aca="true" t="shared" si="25" ref="B161:G161">B162+B163+B164</f>
        <v>500000</v>
      </c>
      <c r="C161" s="12">
        <f t="shared" si="25"/>
        <v>506000</v>
      </c>
      <c r="D161" s="12">
        <f t="shared" si="25"/>
        <v>82216</v>
      </c>
      <c r="E161" s="12">
        <f t="shared" si="25"/>
        <v>182582</v>
      </c>
      <c r="F161" s="12">
        <f t="shared" si="25"/>
        <v>265087</v>
      </c>
      <c r="G161" s="26">
        <f t="shared" si="25"/>
        <v>405304</v>
      </c>
    </row>
    <row r="162" spans="1:7" ht="12.75">
      <c r="A162" s="19" t="s">
        <v>14</v>
      </c>
      <c r="B162" s="10"/>
      <c r="C162" s="10"/>
      <c r="D162" s="10"/>
      <c r="E162" s="10"/>
      <c r="F162" s="10"/>
      <c r="G162" s="11"/>
    </row>
    <row r="163" spans="1:7" ht="12.75">
      <c r="A163" s="19" t="s">
        <v>15</v>
      </c>
      <c r="B163" s="10">
        <v>500000</v>
      </c>
      <c r="C163" s="10">
        <v>500000</v>
      </c>
      <c r="D163" s="10">
        <v>80260</v>
      </c>
      <c r="E163" s="10">
        <v>180626</v>
      </c>
      <c r="F163" s="10">
        <v>263131</v>
      </c>
      <c r="G163" s="11">
        <v>401010</v>
      </c>
    </row>
    <row r="164" spans="1:7" ht="12.75">
      <c r="A164" s="19" t="s">
        <v>16</v>
      </c>
      <c r="B164" s="10"/>
      <c r="C164" s="10">
        <v>6000</v>
      </c>
      <c r="D164" s="10">
        <v>1956</v>
      </c>
      <c r="E164" s="10">
        <v>1956</v>
      </c>
      <c r="F164" s="10">
        <v>1956</v>
      </c>
      <c r="G164" s="11">
        <v>4294</v>
      </c>
    </row>
    <row r="165" spans="1:7" ht="12.75">
      <c r="A165" s="19"/>
      <c r="B165" s="10"/>
      <c r="C165" s="10"/>
      <c r="D165" s="10"/>
      <c r="E165" s="10"/>
      <c r="F165" s="10"/>
      <c r="G165" s="11"/>
    </row>
    <row r="166" spans="1:7" ht="25.5">
      <c r="A166" s="18" t="s">
        <v>17</v>
      </c>
      <c r="B166" s="12">
        <f aca="true" t="shared" si="26" ref="B166:G166">B167+B168+B169+B170</f>
        <v>0</v>
      </c>
      <c r="C166" s="12">
        <f t="shared" si="26"/>
        <v>0</v>
      </c>
      <c r="D166" s="12">
        <f t="shared" si="26"/>
        <v>0</v>
      </c>
      <c r="E166" s="12">
        <f t="shared" si="26"/>
        <v>0</v>
      </c>
      <c r="F166" s="12">
        <f t="shared" si="26"/>
        <v>0</v>
      </c>
      <c r="G166" s="26">
        <f t="shared" si="26"/>
        <v>0</v>
      </c>
    </row>
    <row r="167" spans="1:7" ht="12.75">
      <c r="A167" s="19"/>
      <c r="B167" s="10"/>
      <c r="C167" s="10"/>
      <c r="D167" s="10"/>
      <c r="E167" s="3"/>
      <c r="F167" s="3"/>
      <c r="G167" s="4"/>
    </row>
    <row r="168" spans="1:7" ht="12.75">
      <c r="A168" s="19"/>
      <c r="B168" s="10"/>
      <c r="C168" s="10"/>
      <c r="D168" s="10"/>
      <c r="E168" s="3"/>
      <c r="F168" s="3"/>
      <c r="G168" s="4"/>
    </row>
    <row r="169" spans="1:7" ht="12.75">
      <c r="A169" s="19"/>
      <c r="B169" s="10"/>
      <c r="C169" s="10"/>
      <c r="D169" s="10"/>
      <c r="E169" s="3"/>
      <c r="F169" s="3"/>
      <c r="G169" s="4"/>
    </row>
    <row r="170" spans="1:7" ht="12.75">
      <c r="A170" s="19"/>
      <c r="B170" s="10"/>
      <c r="C170" s="10"/>
      <c r="D170" s="10"/>
      <c r="E170" s="3"/>
      <c r="F170" s="3"/>
      <c r="G170" s="4"/>
    </row>
    <row r="171" spans="1:7" ht="12.75">
      <c r="A171" s="19"/>
      <c r="B171" s="10"/>
      <c r="C171" s="10"/>
      <c r="D171" s="10"/>
      <c r="E171" s="3"/>
      <c r="F171" s="3"/>
      <c r="G171" s="4"/>
    </row>
    <row r="172" spans="1:7" ht="12.75">
      <c r="A172" s="18" t="s">
        <v>18</v>
      </c>
      <c r="B172" s="12">
        <f aca="true" t="shared" si="27" ref="B172:G172">B161+B166</f>
        <v>500000</v>
      </c>
      <c r="C172" s="12">
        <f t="shared" si="27"/>
        <v>506000</v>
      </c>
      <c r="D172" s="12">
        <f t="shared" si="27"/>
        <v>82216</v>
      </c>
      <c r="E172" s="12">
        <f t="shared" si="27"/>
        <v>182582</v>
      </c>
      <c r="F172" s="12">
        <f t="shared" si="27"/>
        <v>265087</v>
      </c>
      <c r="G172" s="26">
        <f t="shared" si="27"/>
        <v>405304</v>
      </c>
    </row>
    <row r="173" spans="1:7" ht="12.75">
      <c r="A173" s="19"/>
      <c r="B173" s="10"/>
      <c r="C173" s="10"/>
      <c r="D173" s="10"/>
      <c r="E173" s="3"/>
      <c r="F173" s="3"/>
      <c r="G173" s="4"/>
    </row>
    <row r="174" spans="1:7" ht="13.5" thickBot="1">
      <c r="A174" s="20" t="s">
        <v>19</v>
      </c>
      <c r="B174" s="21"/>
      <c r="C174" s="21"/>
      <c r="D174" s="21"/>
      <c r="E174" s="22"/>
      <c r="F174" s="22"/>
      <c r="G174" s="27"/>
    </row>
    <row r="175" ht="13.5" thickBot="1"/>
    <row r="176" spans="1:7" ht="38.25">
      <c r="A176" s="13" t="s">
        <v>7</v>
      </c>
      <c r="B176" s="14" t="s">
        <v>62</v>
      </c>
      <c r="C176" s="14" t="s">
        <v>8</v>
      </c>
      <c r="D176" s="14" t="s">
        <v>9</v>
      </c>
      <c r="E176" s="14" t="s">
        <v>10</v>
      </c>
      <c r="F176" s="14" t="s">
        <v>11</v>
      </c>
      <c r="G176" s="35" t="s">
        <v>12</v>
      </c>
    </row>
    <row r="177" spans="1:7" ht="12.75">
      <c r="A177" s="16">
        <v>1</v>
      </c>
      <c r="B177" s="17">
        <v>2</v>
      </c>
      <c r="C177" s="17">
        <v>3</v>
      </c>
      <c r="D177" s="17">
        <v>4</v>
      </c>
      <c r="E177" s="17">
        <v>5</v>
      </c>
      <c r="F177" s="17">
        <v>6</v>
      </c>
      <c r="G177" s="25">
        <v>7</v>
      </c>
    </row>
    <row r="178" spans="1:7" ht="12.75">
      <c r="A178" s="18" t="s">
        <v>13</v>
      </c>
      <c r="B178" s="12">
        <f aca="true" t="shared" si="28" ref="B178:G178">B179+B180+B181</f>
        <v>0</v>
      </c>
      <c r="C178" s="12">
        <f t="shared" si="28"/>
        <v>0</v>
      </c>
      <c r="D178" s="12">
        <f t="shared" si="28"/>
        <v>0</v>
      </c>
      <c r="E178" s="12">
        <f t="shared" si="28"/>
        <v>0</v>
      </c>
      <c r="F178" s="12">
        <f t="shared" si="28"/>
        <v>0</v>
      </c>
      <c r="G178" s="26">
        <f t="shared" si="28"/>
        <v>0</v>
      </c>
    </row>
    <row r="179" spans="1:7" ht="12.75">
      <c r="A179" s="19" t="s">
        <v>14</v>
      </c>
      <c r="B179" s="10"/>
      <c r="C179" s="10"/>
      <c r="D179" s="10"/>
      <c r="E179" s="10"/>
      <c r="F179" s="10"/>
      <c r="G179" s="11"/>
    </row>
    <row r="180" spans="1:7" ht="12.75">
      <c r="A180" s="19" t="s">
        <v>15</v>
      </c>
      <c r="B180" s="10"/>
      <c r="C180" s="10"/>
      <c r="D180" s="10"/>
      <c r="E180" s="10"/>
      <c r="F180" s="10"/>
      <c r="G180" s="11"/>
    </row>
    <row r="181" spans="1:7" ht="12.75">
      <c r="A181" s="19" t="s">
        <v>16</v>
      </c>
      <c r="B181" s="10"/>
      <c r="C181" s="10"/>
      <c r="D181" s="10"/>
      <c r="E181" s="10"/>
      <c r="F181" s="10"/>
      <c r="G181" s="11"/>
    </row>
    <row r="182" spans="1:7" ht="12.75">
      <c r="A182" s="19"/>
      <c r="B182" s="10"/>
      <c r="C182" s="10"/>
      <c r="D182" s="10"/>
      <c r="E182" s="10"/>
      <c r="F182" s="10"/>
      <c r="G182" s="11"/>
    </row>
    <row r="183" spans="1:7" ht="25.5">
      <c r="A183" s="18" t="s">
        <v>17</v>
      </c>
      <c r="B183" s="12">
        <f aca="true" t="shared" si="29" ref="B183:G183">B184+B185+B186+B187</f>
        <v>0</v>
      </c>
      <c r="C183" s="12">
        <f t="shared" si="29"/>
        <v>0</v>
      </c>
      <c r="D183" s="12">
        <f t="shared" si="29"/>
        <v>0</v>
      </c>
      <c r="E183" s="12">
        <f t="shared" si="29"/>
        <v>0</v>
      </c>
      <c r="F183" s="12">
        <f t="shared" si="29"/>
        <v>0</v>
      </c>
      <c r="G183" s="26">
        <f t="shared" si="29"/>
        <v>0</v>
      </c>
    </row>
    <row r="184" spans="1:7" ht="12.75">
      <c r="A184" s="19"/>
      <c r="B184" s="10"/>
      <c r="C184" s="10"/>
      <c r="D184" s="10"/>
      <c r="E184" s="3"/>
      <c r="F184" s="3"/>
      <c r="G184" s="4"/>
    </row>
    <row r="185" spans="1:7" ht="12.75">
      <c r="A185" s="19"/>
      <c r="B185" s="10"/>
      <c r="C185" s="10"/>
      <c r="D185" s="10"/>
      <c r="E185" s="3"/>
      <c r="F185" s="3"/>
      <c r="G185" s="4"/>
    </row>
    <row r="186" spans="1:7" ht="12.75">
      <c r="A186" s="19"/>
      <c r="B186" s="10"/>
      <c r="C186" s="10"/>
      <c r="D186" s="10"/>
      <c r="E186" s="3"/>
      <c r="F186" s="3"/>
      <c r="G186" s="4"/>
    </row>
    <row r="187" spans="1:7" ht="12.75">
      <c r="A187" s="19"/>
      <c r="B187" s="10"/>
      <c r="C187" s="10"/>
      <c r="D187" s="10"/>
      <c r="E187" s="3"/>
      <c r="F187" s="3"/>
      <c r="G187" s="4"/>
    </row>
    <row r="188" spans="1:7" ht="12.75">
      <c r="A188" s="19"/>
      <c r="B188" s="10"/>
      <c r="C188" s="10"/>
      <c r="D188" s="10"/>
      <c r="E188" s="3"/>
      <c r="F188" s="3"/>
      <c r="G188" s="4"/>
    </row>
    <row r="189" spans="1:7" ht="12.75">
      <c r="A189" s="18" t="s">
        <v>18</v>
      </c>
      <c r="B189" s="12">
        <f aca="true" t="shared" si="30" ref="B189:G189">B178+B183</f>
        <v>0</v>
      </c>
      <c r="C189" s="12">
        <f t="shared" si="30"/>
        <v>0</v>
      </c>
      <c r="D189" s="12">
        <f t="shared" si="30"/>
        <v>0</v>
      </c>
      <c r="E189" s="12">
        <f t="shared" si="30"/>
        <v>0</v>
      </c>
      <c r="F189" s="12">
        <f t="shared" si="30"/>
        <v>0</v>
      </c>
      <c r="G189" s="26">
        <f t="shared" si="30"/>
        <v>0</v>
      </c>
    </row>
    <row r="190" spans="1:7" ht="12.75">
      <c r="A190" s="19"/>
      <c r="B190" s="10"/>
      <c r="C190" s="10"/>
      <c r="D190" s="10"/>
      <c r="E190" s="3"/>
      <c r="F190" s="3"/>
      <c r="G190" s="4"/>
    </row>
    <row r="191" spans="1:7" ht="13.5" thickBot="1">
      <c r="A191" s="20" t="s">
        <v>19</v>
      </c>
      <c r="B191" s="21"/>
      <c r="C191" s="21"/>
      <c r="D191" s="21"/>
      <c r="E191" s="22"/>
      <c r="F191" s="22"/>
      <c r="G191" s="2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:H22"/>
    </sheetView>
  </sheetViews>
  <sheetFormatPr defaultColWidth="9.140625" defaultRowHeight="12.75"/>
  <cols>
    <col min="1" max="1" width="32.00390625" style="7" customWidth="1"/>
    <col min="2" max="2" width="12.140625" style="9" customWidth="1"/>
    <col min="3" max="3" width="13.8515625" style="9" customWidth="1"/>
    <col min="4" max="4" width="13.00390625" style="9" customWidth="1"/>
    <col min="5" max="5" width="11.57421875" style="0" customWidth="1"/>
    <col min="6" max="6" width="10.8515625" style="0" customWidth="1"/>
    <col min="7" max="7" width="12.28125" style="0" customWidth="1"/>
  </cols>
  <sheetData>
    <row r="1" spans="1:2" ht="12.75">
      <c r="A1" s="6"/>
      <c r="B1" s="8"/>
    </row>
    <row r="3" spans="1:4" ht="20.25" customHeight="1">
      <c r="A3" s="5" t="s">
        <v>67</v>
      </c>
      <c r="B3" s="5"/>
      <c r="C3" s="5"/>
      <c r="D3"/>
    </row>
    <row r="4" spans="1:7" ht="14.25" customHeight="1">
      <c r="A4" s="61" t="s">
        <v>0</v>
      </c>
      <c r="B4" s="61"/>
      <c r="C4" s="61"/>
      <c r="D4" s="61"/>
      <c r="E4" s="61"/>
      <c r="F4" s="61"/>
      <c r="G4" s="61"/>
    </row>
    <row r="5" spans="1:6" ht="25.5" customHeight="1">
      <c r="A5" s="23"/>
      <c r="B5" s="23"/>
      <c r="C5" s="23"/>
      <c r="D5" s="23"/>
      <c r="E5" s="24"/>
      <c r="F5" s="24"/>
    </row>
    <row r="6" spans="1:7" ht="44.25" customHeight="1">
      <c r="A6" s="54" t="s">
        <v>7</v>
      </c>
      <c r="B6" s="55" t="s">
        <v>62</v>
      </c>
      <c r="C6" s="55" t="s">
        <v>8</v>
      </c>
      <c r="D6" s="55" t="s">
        <v>9</v>
      </c>
      <c r="E6" s="55" t="s">
        <v>10</v>
      </c>
      <c r="F6" s="55" t="s">
        <v>11</v>
      </c>
      <c r="G6" s="56" t="s">
        <v>12</v>
      </c>
    </row>
    <row r="7" spans="1:7" ht="12.75">
      <c r="A7" s="5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s="5" customFormat="1" ht="19.5" customHeight="1">
      <c r="A8" s="41" t="s">
        <v>13</v>
      </c>
      <c r="B8" s="12">
        <f aca="true" t="shared" si="0" ref="B8:G8">B9+B10+B11</f>
        <v>105600</v>
      </c>
      <c r="C8" s="12">
        <f t="shared" si="0"/>
        <v>138801</v>
      </c>
      <c r="D8" s="12">
        <f t="shared" si="0"/>
        <v>24151</v>
      </c>
      <c r="E8" s="12">
        <f t="shared" si="0"/>
        <v>37244</v>
      </c>
      <c r="F8" s="12">
        <f t="shared" si="0"/>
        <v>67118</v>
      </c>
      <c r="G8" s="26">
        <f t="shared" si="0"/>
        <v>138033</v>
      </c>
    </row>
    <row r="9" spans="1:7" ht="12.75">
      <c r="A9" s="42" t="s">
        <v>14</v>
      </c>
      <c r="B9" s="10">
        <f>B27+B44</f>
        <v>66900</v>
      </c>
      <c r="C9" s="10">
        <f aca="true" t="shared" si="1" ref="B9:G11">C27+C44</f>
        <v>101590</v>
      </c>
      <c r="D9" s="10">
        <f t="shared" si="1"/>
        <v>18344</v>
      </c>
      <c r="E9" s="10">
        <f>E27+E44</f>
        <v>25479</v>
      </c>
      <c r="F9" s="10">
        <f t="shared" si="1"/>
        <v>48790</v>
      </c>
      <c r="G9" s="11">
        <f t="shared" si="1"/>
        <v>101590</v>
      </c>
    </row>
    <row r="10" spans="1:7" ht="12.75">
      <c r="A10" s="42" t="s">
        <v>15</v>
      </c>
      <c r="B10" s="10">
        <f t="shared" si="1"/>
        <v>38700</v>
      </c>
      <c r="C10" s="10">
        <f t="shared" si="1"/>
        <v>37211</v>
      </c>
      <c r="D10" s="10">
        <f t="shared" si="1"/>
        <v>5807</v>
      </c>
      <c r="E10" s="10">
        <f>E28+E45</f>
        <v>11765</v>
      </c>
      <c r="F10" s="10">
        <f t="shared" si="1"/>
        <v>18328</v>
      </c>
      <c r="G10" s="11">
        <f t="shared" si="1"/>
        <v>36443</v>
      </c>
    </row>
    <row r="11" spans="1:7" ht="12.75">
      <c r="A11" s="42" t="s">
        <v>16</v>
      </c>
      <c r="B11" s="10">
        <f t="shared" si="1"/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7" ht="12.75">
      <c r="A12" s="42"/>
      <c r="B12" s="10"/>
      <c r="C12" s="10"/>
      <c r="D12" s="10"/>
      <c r="E12" s="10"/>
      <c r="F12" s="10"/>
      <c r="G12" s="11"/>
    </row>
    <row r="13" spans="1:7" s="5" customFormat="1" ht="25.5">
      <c r="A13" s="41" t="s">
        <v>17</v>
      </c>
      <c r="B13" s="12">
        <f>B15+B16+B18</f>
        <v>5750000</v>
      </c>
      <c r="C13" s="12">
        <f>C15+C16+C18+C14</f>
        <v>45675647</v>
      </c>
      <c r="D13" s="12">
        <f>D15+D16+D18+D14</f>
        <v>380347</v>
      </c>
      <c r="E13" s="12">
        <f>E15+E16+E18+E14</f>
        <v>1599478</v>
      </c>
      <c r="F13" s="12">
        <f>F15+F16+F18+F14</f>
        <v>27347737</v>
      </c>
      <c r="G13" s="26">
        <f>G15+G16+G18+G14</f>
        <v>43350843</v>
      </c>
    </row>
    <row r="14" spans="1:7" s="5" customFormat="1" ht="12.75">
      <c r="A14" s="41" t="s">
        <v>15</v>
      </c>
      <c r="B14" s="12"/>
      <c r="C14" s="12">
        <f>C49</f>
        <v>50419</v>
      </c>
      <c r="D14" s="12">
        <f>D49</f>
        <v>0</v>
      </c>
      <c r="E14" s="12">
        <f>E49</f>
        <v>20181</v>
      </c>
      <c r="F14" s="12">
        <f>F49</f>
        <v>39739</v>
      </c>
      <c r="G14" s="26">
        <f>G49</f>
        <v>50419</v>
      </c>
    </row>
    <row r="15" spans="1:7" ht="12.75">
      <c r="A15" s="42" t="s">
        <v>49</v>
      </c>
      <c r="B15" s="10">
        <f aca="true" t="shared" si="2" ref="B15:G15">B50</f>
        <v>0</v>
      </c>
      <c r="C15" s="10">
        <f t="shared" si="2"/>
        <v>1884085</v>
      </c>
      <c r="D15" s="10">
        <f t="shared" si="2"/>
        <v>0</v>
      </c>
      <c r="E15" s="10">
        <f t="shared" si="2"/>
        <v>617811</v>
      </c>
      <c r="F15" s="10">
        <f t="shared" si="2"/>
        <v>617811</v>
      </c>
      <c r="G15" s="11">
        <f t="shared" si="2"/>
        <v>1884085</v>
      </c>
    </row>
    <row r="16" spans="1:7" ht="12.75">
      <c r="A16" s="41" t="s">
        <v>16</v>
      </c>
      <c r="B16" s="12">
        <f>B51</f>
        <v>5750000</v>
      </c>
      <c r="C16" s="12">
        <f>C51</f>
        <v>32891743</v>
      </c>
      <c r="D16" s="12">
        <f>D17</f>
        <v>380347</v>
      </c>
      <c r="E16" s="12">
        <f aca="true" t="shared" si="3" ref="E16:G17">E51</f>
        <v>511486</v>
      </c>
      <c r="F16" s="12">
        <f t="shared" si="3"/>
        <v>16240187</v>
      </c>
      <c r="G16" s="26">
        <f t="shared" si="3"/>
        <v>30589172</v>
      </c>
    </row>
    <row r="17" spans="1:7" ht="25.5">
      <c r="A17" s="42" t="s">
        <v>50</v>
      </c>
      <c r="B17" s="10">
        <f>B52</f>
        <v>5750000</v>
      </c>
      <c r="C17" s="10">
        <f>C52</f>
        <v>32891743</v>
      </c>
      <c r="D17" s="10">
        <f>D52</f>
        <v>380347</v>
      </c>
      <c r="E17" s="10">
        <f t="shared" si="3"/>
        <v>511486</v>
      </c>
      <c r="F17" s="10">
        <f t="shared" si="3"/>
        <v>16240187</v>
      </c>
      <c r="G17" s="11">
        <f t="shared" si="3"/>
        <v>30589172</v>
      </c>
    </row>
    <row r="18" spans="1:7" ht="12.75">
      <c r="A18" s="42" t="s">
        <v>57</v>
      </c>
      <c r="B18" s="10"/>
      <c r="C18" s="10">
        <f>C53</f>
        <v>10849400</v>
      </c>
      <c r="D18" s="10">
        <f>D53</f>
        <v>0</v>
      </c>
      <c r="E18" s="10">
        <f>E53</f>
        <v>450000</v>
      </c>
      <c r="F18" s="10">
        <f>F53</f>
        <v>10450000</v>
      </c>
      <c r="G18" s="11">
        <f>G53</f>
        <v>10827167</v>
      </c>
    </row>
    <row r="19" spans="1:7" ht="12.75">
      <c r="A19" s="42"/>
      <c r="B19" s="10"/>
      <c r="C19" s="10"/>
      <c r="D19" s="10"/>
      <c r="E19" s="3"/>
      <c r="F19" s="3"/>
      <c r="G19" s="4"/>
    </row>
    <row r="20" spans="1:7" s="5" customFormat="1" ht="12.75">
      <c r="A20" s="41" t="s">
        <v>18</v>
      </c>
      <c r="B20" s="12">
        <f aca="true" t="shared" si="4" ref="B20:G20">B8+B13</f>
        <v>5855600</v>
      </c>
      <c r="C20" s="12">
        <f t="shared" si="4"/>
        <v>45814448</v>
      </c>
      <c r="D20" s="12">
        <f t="shared" si="4"/>
        <v>404498</v>
      </c>
      <c r="E20" s="12">
        <f t="shared" si="4"/>
        <v>1636722</v>
      </c>
      <c r="F20" s="12">
        <f t="shared" si="4"/>
        <v>27414855</v>
      </c>
      <c r="G20" s="26">
        <f t="shared" si="4"/>
        <v>43488876</v>
      </c>
    </row>
    <row r="21" spans="1:7" ht="12.75">
      <c r="A21" s="42"/>
      <c r="B21" s="10"/>
      <c r="C21" s="10"/>
      <c r="D21" s="10"/>
      <c r="E21" s="3"/>
      <c r="F21" s="3"/>
      <c r="G21" s="4"/>
    </row>
    <row r="22" spans="1:7" s="5" customFormat="1" ht="12.75">
      <c r="A22" s="43" t="s">
        <v>19</v>
      </c>
      <c r="B22" s="44">
        <f aca="true" t="shared" si="5" ref="B22:G22">B39+B57</f>
        <v>7</v>
      </c>
      <c r="C22" s="44">
        <f t="shared" si="5"/>
        <v>12</v>
      </c>
      <c r="D22" s="44">
        <f t="shared" si="5"/>
        <v>6</v>
      </c>
      <c r="E22" s="44">
        <f t="shared" si="5"/>
        <v>6</v>
      </c>
      <c r="F22" s="44">
        <f t="shared" si="5"/>
        <v>6</v>
      </c>
      <c r="G22" s="45">
        <f t="shared" si="5"/>
        <v>7</v>
      </c>
    </row>
    <row r="23" ht="13.5" thickBot="1"/>
    <row r="24" spans="1:7" ht="51">
      <c r="A24" s="13" t="s">
        <v>31</v>
      </c>
      <c r="B24" s="14" t="s">
        <v>62</v>
      </c>
      <c r="C24" s="14" t="s">
        <v>8</v>
      </c>
      <c r="D24" s="14" t="s">
        <v>9</v>
      </c>
      <c r="E24" s="14" t="s">
        <v>10</v>
      </c>
      <c r="F24" s="14" t="s">
        <v>11</v>
      </c>
      <c r="G24" s="35" t="s">
        <v>12</v>
      </c>
    </row>
    <row r="25" spans="1:7" ht="12.75">
      <c r="A25" s="16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25">
        <v>7</v>
      </c>
    </row>
    <row r="26" spans="1:7" ht="12.75">
      <c r="A26" s="18" t="s">
        <v>13</v>
      </c>
      <c r="B26" s="12">
        <f aca="true" t="shared" si="6" ref="B26:G26">B27+B28+B29</f>
        <v>105600</v>
      </c>
      <c r="C26" s="12">
        <f t="shared" si="6"/>
        <v>138801</v>
      </c>
      <c r="D26" s="12">
        <f t="shared" si="6"/>
        <v>24151</v>
      </c>
      <c r="E26" s="12">
        <f t="shared" si="6"/>
        <v>37244</v>
      </c>
      <c r="F26" s="12">
        <f t="shared" si="6"/>
        <v>67118</v>
      </c>
      <c r="G26" s="26">
        <f t="shared" si="6"/>
        <v>138033</v>
      </c>
    </row>
    <row r="27" spans="1:7" ht="12.75">
      <c r="A27" s="19" t="s">
        <v>14</v>
      </c>
      <c r="B27" s="10">
        <v>66900</v>
      </c>
      <c r="C27" s="10">
        <v>101590</v>
      </c>
      <c r="D27" s="10">
        <v>18344</v>
      </c>
      <c r="E27" s="10">
        <v>25479</v>
      </c>
      <c r="F27" s="10">
        <v>48790</v>
      </c>
      <c r="G27" s="11">
        <v>101590</v>
      </c>
    </row>
    <row r="28" spans="1:7" ht="12.75">
      <c r="A28" s="19" t="s">
        <v>15</v>
      </c>
      <c r="B28" s="10">
        <v>38700</v>
      </c>
      <c r="C28" s="10">
        <v>37211</v>
      </c>
      <c r="D28" s="10">
        <v>5807</v>
      </c>
      <c r="E28" s="10">
        <v>11765</v>
      </c>
      <c r="F28" s="10">
        <v>18328</v>
      </c>
      <c r="G28" s="11">
        <v>36443</v>
      </c>
    </row>
    <row r="29" spans="1:7" ht="12.75">
      <c r="A29" s="19" t="s">
        <v>16</v>
      </c>
      <c r="B29" s="10">
        <v>0</v>
      </c>
      <c r="C29" s="10">
        <v>0</v>
      </c>
      <c r="D29" s="10">
        <v>0</v>
      </c>
      <c r="E29" s="10">
        <v>0</v>
      </c>
      <c r="F29" s="10"/>
      <c r="G29" s="11"/>
    </row>
    <row r="30" spans="1:7" ht="12.75">
      <c r="A30" s="19"/>
      <c r="B30" s="10"/>
      <c r="C30" s="10"/>
      <c r="D30" s="10"/>
      <c r="E30" s="10"/>
      <c r="F30" s="10"/>
      <c r="G30" s="11"/>
    </row>
    <row r="31" spans="1:7" ht="25.5">
      <c r="A31" s="18" t="s">
        <v>17</v>
      </c>
      <c r="B31" s="12">
        <f aca="true" t="shared" si="7" ref="B31:G31">B32+B33+B34+B35</f>
        <v>0</v>
      </c>
      <c r="C31" s="12">
        <f t="shared" si="7"/>
        <v>0</v>
      </c>
      <c r="D31" s="12">
        <f t="shared" si="7"/>
        <v>0</v>
      </c>
      <c r="E31" s="12">
        <f t="shared" si="7"/>
        <v>0</v>
      </c>
      <c r="F31" s="12">
        <f t="shared" si="7"/>
        <v>0</v>
      </c>
      <c r="G31" s="26">
        <f t="shared" si="7"/>
        <v>0</v>
      </c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9"/>
      <c r="B36" s="10"/>
      <c r="C36" s="10"/>
      <c r="D36" s="10"/>
      <c r="E36" s="3"/>
      <c r="F36" s="3"/>
      <c r="G36" s="4"/>
    </row>
    <row r="37" spans="1:7" ht="12.75">
      <c r="A37" s="18" t="s">
        <v>18</v>
      </c>
      <c r="B37" s="12">
        <f aca="true" t="shared" si="8" ref="B37:G37">B26+B31</f>
        <v>105600</v>
      </c>
      <c r="C37" s="12">
        <f t="shared" si="8"/>
        <v>138801</v>
      </c>
      <c r="D37" s="12">
        <f t="shared" si="8"/>
        <v>24151</v>
      </c>
      <c r="E37" s="12">
        <f t="shared" si="8"/>
        <v>37244</v>
      </c>
      <c r="F37" s="12">
        <f t="shared" si="8"/>
        <v>67118</v>
      </c>
      <c r="G37" s="26">
        <f t="shared" si="8"/>
        <v>138033</v>
      </c>
    </row>
    <row r="38" spans="1:7" ht="12.75">
      <c r="A38" s="19"/>
      <c r="B38" s="10"/>
      <c r="C38" s="10"/>
      <c r="D38" s="10"/>
      <c r="E38" s="3"/>
      <c r="F38" s="3"/>
      <c r="G38" s="4"/>
    </row>
    <row r="39" spans="1:7" ht="13.5" thickBot="1">
      <c r="A39" s="20" t="s">
        <v>19</v>
      </c>
      <c r="B39" s="21">
        <v>7</v>
      </c>
      <c r="C39" s="21">
        <v>12</v>
      </c>
      <c r="D39" s="21">
        <v>6</v>
      </c>
      <c r="E39" s="21">
        <v>6</v>
      </c>
      <c r="F39" s="22">
        <v>6</v>
      </c>
      <c r="G39" s="27">
        <v>7</v>
      </c>
    </row>
    <row r="40" ht="13.5" thickBot="1"/>
    <row r="41" spans="1:7" ht="51">
      <c r="A41" s="13" t="s">
        <v>39</v>
      </c>
      <c r="B41" s="14" t="s">
        <v>62</v>
      </c>
      <c r="C41" s="14" t="s">
        <v>8</v>
      </c>
      <c r="D41" s="14" t="s">
        <v>9</v>
      </c>
      <c r="E41" s="14" t="s">
        <v>10</v>
      </c>
      <c r="F41" s="14" t="s">
        <v>11</v>
      </c>
      <c r="G41" s="35" t="s">
        <v>12</v>
      </c>
    </row>
    <row r="42" spans="1:7" ht="12.75">
      <c r="A42" s="16">
        <v>1</v>
      </c>
      <c r="B42" s="17">
        <v>2</v>
      </c>
      <c r="C42" s="17">
        <v>3</v>
      </c>
      <c r="D42" s="17">
        <v>4</v>
      </c>
      <c r="E42" s="39">
        <v>5</v>
      </c>
      <c r="F42" s="39">
        <v>6</v>
      </c>
      <c r="G42" s="58">
        <v>7</v>
      </c>
    </row>
    <row r="43" spans="1:7" ht="12.75">
      <c r="A43" s="18" t="s">
        <v>13</v>
      </c>
      <c r="B43" s="12">
        <f aca="true" t="shared" si="9" ref="B43:G43">B44+B45+B46</f>
        <v>0</v>
      </c>
      <c r="C43" s="12">
        <f t="shared" si="9"/>
        <v>0</v>
      </c>
      <c r="D43" s="12">
        <f t="shared" si="9"/>
        <v>0</v>
      </c>
      <c r="E43" s="12">
        <f t="shared" si="9"/>
        <v>0</v>
      </c>
      <c r="F43" s="12">
        <f t="shared" si="9"/>
        <v>0</v>
      </c>
      <c r="G43" s="26">
        <f t="shared" si="9"/>
        <v>0</v>
      </c>
    </row>
    <row r="44" spans="1:7" ht="12.75">
      <c r="A44" s="19" t="s">
        <v>14</v>
      </c>
      <c r="B44" s="10"/>
      <c r="C44" s="10"/>
      <c r="D44" s="10"/>
      <c r="E44" s="10"/>
      <c r="F44" s="10"/>
      <c r="G44" s="11"/>
    </row>
    <row r="45" spans="1:7" ht="12.75">
      <c r="A45" s="19" t="s">
        <v>15</v>
      </c>
      <c r="B45" s="10"/>
      <c r="C45" s="10"/>
      <c r="D45" s="10"/>
      <c r="E45" s="10"/>
      <c r="F45" s="10"/>
      <c r="G45" s="11"/>
    </row>
    <row r="46" spans="1:7" ht="12.75">
      <c r="A46" s="19" t="s">
        <v>16</v>
      </c>
      <c r="B46" s="10"/>
      <c r="C46" s="10"/>
      <c r="D46" s="10"/>
      <c r="E46" s="10"/>
      <c r="F46" s="10"/>
      <c r="G46" s="11"/>
    </row>
    <row r="47" spans="1:7" ht="12.75">
      <c r="A47" s="19"/>
      <c r="B47" s="10"/>
      <c r="C47" s="10"/>
      <c r="D47" s="10"/>
      <c r="E47" s="10"/>
      <c r="F47" s="10"/>
      <c r="G47" s="11"/>
    </row>
    <row r="48" spans="1:7" ht="25.5">
      <c r="A48" s="18" t="s">
        <v>17</v>
      </c>
      <c r="B48" s="12">
        <f>B50+B51++B53</f>
        <v>5750000</v>
      </c>
      <c r="C48" s="12">
        <f>C50+C51++C53</f>
        <v>45625228</v>
      </c>
      <c r="D48" s="12">
        <f>D50+D51++D53</f>
        <v>380347</v>
      </c>
      <c r="E48" s="12">
        <f>E50+E51++E53+E49</f>
        <v>1599478</v>
      </c>
      <c r="F48" s="12">
        <f>F50+F51++F53+F49</f>
        <v>27347737</v>
      </c>
      <c r="G48" s="26">
        <f>G50+G51++G53+G49</f>
        <v>43350843</v>
      </c>
    </row>
    <row r="49" spans="1:7" ht="12.75">
      <c r="A49" s="18" t="s">
        <v>15</v>
      </c>
      <c r="B49" s="12"/>
      <c r="C49" s="12">
        <v>50419</v>
      </c>
      <c r="D49" s="12"/>
      <c r="E49" s="12">
        <v>20181</v>
      </c>
      <c r="F49" s="12">
        <v>39739</v>
      </c>
      <c r="G49" s="26">
        <v>50419</v>
      </c>
    </row>
    <row r="50" spans="1:7" ht="12.75">
      <c r="A50" s="19" t="s">
        <v>49</v>
      </c>
      <c r="B50" s="10"/>
      <c r="C50" s="10">
        <v>1884085</v>
      </c>
      <c r="D50" s="10"/>
      <c r="E50" s="40">
        <v>617811</v>
      </c>
      <c r="F50" s="40">
        <v>617811</v>
      </c>
      <c r="G50" s="10">
        <v>1884085</v>
      </c>
    </row>
    <row r="51" spans="1:7" ht="12.75">
      <c r="A51" s="18" t="s">
        <v>16</v>
      </c>
      <c r="B51" s="12">
        <f aca="true" t="shared" si="10" ref="B51:G51">B52</f>
        <v>5750000</v>
      </c>
      <c r="C51" s="12">
        <f t="shared" si="10"/>
        <v>32891743</v>
      </c>
      <c r="D51" s="12">
        <f t="shared" si="10"/>
        <v>380347</v>
      </c>
      <c r="E51" s="12">
        <f t="shared" si="10"/>
        <v>511486</v>
      </c>
      <c r="F51" s="12">
        <f t="shared" si="10"/>
        <v>16240187</v>
      </c>
      <c r="G51" s="26">
        <f t="shared" si="10"/>
        <v>30589172</v>
      </c>
    </row>
    <row r="52" spans="1:7" ht="25.5">
      <c r="A52" s="19" t="s">
        <v>50</v>
      </c>
      <c r="B52" s="10">
        <v>5750000</v>
      </c>
      <c r="C52" s="10">
        <v>32891743</v>
      </c>
      <c r="D52" s="10">
        <v>380347</v>
      </c>
      <c r="E52" s="10">
        <v>511486</v>
      </c>
      <c r="F52" s="10">
        <f>5527427+10712760</f>
        <v>16240187</v>
      </c>
      <c r="G52" s="11">
        <f>11238270+19350902</f>
        <v>30589172</v>
      </c>
    </row>
    <row r="53" spans="1:7" ht="12.75">
      <c r="A53" s="19" t="s">
        <v>57</v>
      </c>
      <c r="B53" s="10"/>
      <c r="C53" s="10">
        <v>10849400</v>
      </c>
      <c r="D53" s="10"/>
      <c r="E53" s="10">
        <v>450000</v>
      </c>
      <c r="F53" s="10">
        <v>10450000</v>
      </c>
      <c r="G53" s="11">
        <v>10827167</v>
      </c>
    </row>
    <row r="54" spans="1:7" ht="12.75">
      <c r="A54" s="19"/>
      <c r="B54" s="10"/>
      <c r="C54" s="10"/>
      <c r="D54" s="10"/>
      <c r="E54" s="10"/>
      <c r="F54" s="10"/>
      <c r="G54" s="11"/>
    </row>
    <row r="55" spans="1:7" ht="12.75">
      <c r="A55" s="18" t="s">
        <v>18</v>
      </c>
      <c r="B55" s="12">
        <f aca="true" t="shared" si="11" ref="B55:G55">B43+B48</f>
        <v>5750000</v>
      </c>
      <c r="C55" s="12">
        <f t="shared" si="11"/>
        <v>45625228</v>
      </c>
      <c r="D55" s="12">
        <f t="shared" si="11"/>
        <v>380347</v>
      </c>
      <c r="E55" s="12">
        <f t="shared" si="11"/>
        <v>1599478</v>
      </c>
      <c r="F55" s="12">
        <f t="shared" si="11"/>
        <v>27347737</v>
      </c>
      <c r="G55" s="26">
        <f t="shared" si="11"/>
        <v>43350843</v>
      </c>
    </row>
    <row r="56" spans="1:7" ht="12.75">
      <c r="A56" s="19"/>
      <c r="B56" s="10"/>
      <c r="C56" s="10"/>
      <c r="D56" s="10"/>
      <c r="E56" s="10"/>
      <c r="F56" s="10"/>
      <c r="G56" s="11"/>
    </row>
    <row r="57" spans="1:7" ht="13.5" thickBot="1">
      <c r="A57" s="20" t="s">
        <v>19</v>
      </c>
      <c r="B57" s="21"/>
      <c r="C57" s="21"/>
      <c r="D57" s="21"/>
      <c r="E57" s="21"/>
      <c r="F57" s="21"/>
      <c r="G57" s="36"/>
    </row>
  </sheetData>
  <mergeCells count="1">
    <mergeCell ref="A4:G4"/>
  </mergeCells>
  <printOptions/>
  <pageMargins left="0.46" right="0.58" top="1" bottom="1" header="0.5" footer="0.5"/>
  <pageSetup horizontalDpi="600" verticalDpi="600" orientation="portrait" paperSize="9" scale="82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3" sqref="A3:G21"/>
    </sheetView>
  </sheetViews>
  <sheetFormatPr defaultColWidth="9.140625" defaultRowHeight="12.75"/>
  <cols>
    <col min="1" max="1" width="32.28125" style="7" customWidth="1"/>
    <col min="2" max="2" width="13.28125" style="9" customWidth="1"/>
    <col min="3" max="3" width="14.8515625" style="9" customWidth="1"/>
    <col min="4" max="4" width="13.7109375" style="9" customWidth="1"/>
    <col min="5" max="5" width="11.8515625" style="0" customWidth="1"/>
    <col min="6" max="6" width="11.28125" style="0" customWidth="1"/>
    <col min="7" max="7" width="13.00390625" style="0" customWidth="1"/>
  </cols>
  <sheetData>
    <row r="1" spans="1:2" ht="12.75">
      <c r="A1" s="6"/>
      <c r="B1" s="8"/>
    </row>
    <row r="3" spans="1:4" ht="15.75" customHeight="1">
      <c r="A3" s="5" t="s">
        <v>67</v>
      </c>
      <c r="B3" s="5"/>
      <c r="C3" s="5"/>
      <c r="D3"/>
    </row>
    <row r="4" spans="1:4" ht="13.5" customHeight="1">
      <c r="A4" s="61" t="s">
        <v>20</v>
      </c>
      <c r="B4" s="61"/>
      <c r="C4" s="61"/>
      <c r="D4" s="61"/>
    </row>
    <row r="5" spans="1:4" ht="13.5" customHeight="1" thickBot="1">
      <c r="A5" s="23"/>
      <c r="B5" s="23"/>
      <c r="C5" s="23"/>
      <c r="D5" s="23"/>
    </row>
    <row r="6" spans="1:7" ht="42.75" customHeight="1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146000</v>
      </c>
      <c r="C8" s="12">
        <f t="shared" si="0"/>
        <v>547330</v>
      </c>
      <c r="D8" s="12">
        <f t="shared" si="0"/>
        <v>23097</v>
      </c>
      <c r="E8" s="12">
        <f t="shared" si="0"/>
        <v>56200</v>
      </c>
      <c r="F8" s="12">
        <f t="shared" si="0"/>
        <v>101100</v>
      </c>
      <c r="G8" s="26">
        <f t="shared" si="0"/>
        <v>542939</v>
      </c>
    </row>
    <row r="9" spans="1:7" ht="15" customHeight="1">
      <c r="A9" s="19" t="s">
        <v>14</v>
      </c>
      <c r="B9" s="10">
        <f aca="true" t="shared" si="1" ref="B9:G11">B26+B43</f>
        <v>99000</v>
      </c>
      <c r="C9" s="10">
        <f t="shared" si="1"/>
        <v>100330</v>
      </c>
      <c r="D9" s="10">
        <f t="shared" si="1"/>
        <v>20175</v>
      </c>
      <c r="E9" s="10">
        <f>E26+E43</f>
        <v>49350</v>
      </c>
      <c r="F9" s="10">
        <f t="shared" si="1"/>
        <v>74175</v>
      </c>
      <c r="G9" s="11">
        <f t="shared" si="1"/>
        <v>100330</v>
      </c>
    </row>
    <row r="10" spans="1:7" ht="12.75">
      <c r="A10" s="19" t="s">
        <v>15</v>
      </c>
      <c r="B10" s="10">
        <f t="shared" si="1"/>
        <v>47000</v>
      </c>
      <c r="C10" s="10">
        <f>C27+C44</f>
        <v>47000</v>
      </c>
      <c r="D10" s="10">
        <f t="shared" si="1"/>
        <v>2922</v>
      </c>
      <c r="E10" s="10">
        <f>E27+E44</f>
        <v>6850</v>
      </c>
      <c r="F10" s="10">
        <f t="shared" si="1"/>
        <v>26925</v>
      </c>
      <c r="G10" s="11">
        <f t="shared" si="1"/>
        <v>47000</v>
      </c>
    </row>
    <row r="11" spans="1:7" ht="12.75">
      <c r="A11" s="19" t="s">
        <v>16</v>
      </c>
      <c r="B11" s="10">
        <f t="shared" si="1"/>
        <v>0</v>
      </c>
      <c r="C11" s="10">
        <f t="shared" si="1"/>
        <v>400000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395609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>B14+B15+B17</f>
        <v>3200000</v>
      </c>
      <c r="C13" s="12">
        <f>C14+C15+C17</f>
        <v>11965574</v>
      </c>
      <c r="D13" s="12">
        <f>D14+D15</f>
        <v>2206390</v>
      </c>
      <c r="E13" s="12">
        <f>E14+E15+E17</f>
        <v>3672697</v>
      </c>
      <c r="F13" s="12">
        <f>F14+F15+F17</f>
        <v>4474334</v>
      </c>
      <c r="G13" s="26">
        <f>G14+G15+G17</f>
        <v>7227804</v>
      </c>
    </row>
    <row r="14" spans="1:7" ht="12.75">
      <c r="A14" s="19" t="s">
        <v>49</v>
      </c>
      <c r="B14" s="10">
        <f>B49+B31</f>
        <v>0</v>
      </c>
      <c r="C14" s="10">
        <f>C49+C31</f>
        <v>2760918</v>
      </c>
      <c r="D14" s="10">
        <f>D49+D31</f>
        <v>2206150</v>
      </c>
      <c r="E14" s="10">
        <f>E49+E31</f>
        <v>4314272</v>
      </c>
      <c r="F14" s="10">
        <f>F49</f>
        <v>4314272</v>
      </c>
      <c r="G14" s="11">
        <f>G49</f>
        <v>7061226</v>
      </c>
    </row>
    <row r="15" spans="1:7" ht="12.75">
      <c r="A15" s="18" t="s">
        <v>16</v>
      </c>
      <c r="B15" s="12">
        <f aca="true" t="shared" si="2" ref="B15:G15">B16</f>
        <v>3200000</v>
      </c>
      <c r="C15" s="12">
        <f t="shared" si="2"/>
        <v>1904656</v>
      </c>
      <c r="D15" s="12">
        <f t="shared" si="2"/>
        <v>240</v>
      </c>
      <c r="E15" s="12">
        <f t="shared" si="2"/>
        <v>-641575</v>
      </c>
      <c r="F15" s="12">
        <f t="shared" si="2"/>
        <v>160062</v>
      </c>
      <c r="G15" s="26">
        <f t="shared" si="2"/>
        <v>166578</v>
      </c>
    </row>
    <row r="16" spans="1:7" ht="25.5">
      <c r="A16" s="19" t="s">
        <v>50</v>
      </c>
      <c r="B16" s="10">
        <f>B51</f>
        <v>3200000</v>
      </c>
      <c r="C16" s="10">
        <f>C51</f>
        <v>1904656</v>
      </c>
      <c r="D16" s="10">
        <f>D51</f>
        <v>240</v>
      </c>
      <c r="E16" s="10">
        <f aca="true" t="shared" si="3" ref="E16:G17">E33+E51</f>
        <v>-641575</v>
      </c>
      <c r="F16" s="10">
        <f t="shared" si="3"/>
        <v>160062</v>
      </c>
      <c r="G16" s="11">
        <f t="shared" si="3"/>
        <v>166578</v>
      </c>
    </row>
    <row r="17" spans="1:7" ht="12.75">
      <c r="A17" s="19" t="s">
        <v>57</v>
      </c>
      <c r="B17" s="10"/>
      <c r="C17" s="10">
        <f>C52</f>
        <v>7300000</v>
      </c>
      <c r="D17" s="10"/>
      <c r="E17" s="10">
        <f t="shared" si="3"/>
        <v>0</v>
      </c>
      <c r="F17" s="10">
        <f t="shared" si="3"/>
        <v>0</v>
      </c>
      <c r="G17" s="11">
        <f t="shared" si="3"/>
        <v>0</v>
      </c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4" ref="B19:G19">B8+B13</f>
        <v>3346000</v>
      </c>
      <c r="C19" s="12">
        <f t="shared" si="4"/>
        <v>12512904</v>
      </c>
      <c r="D19" s="12">
        <f t="shared" si="4"/>
        <v>2229487</v>
      </c>
      <c r="E19" s="12">
        <f t="shared" si="4"/>
        <v>3728897</v>
      </c>
      <c r="F19" s="12">
        <f t="shared" si="4"/>
        <v>4575434</v>
      </c>
      <c r="G19" s="26">
        <f t="shared" si="4"/>
        <v>7770743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5" ref="B21:G21">B38+B56</f>
        <v>10</v>
      </c>
      <c r="C21" s="21">
        <f t="shared" si="5"/>
        <v>7</v>
      </c>
      <c r="D21" s="21">
        <f t="shared" si="5"/>
        <v>10</v>
      </c>
      <c r="E21" s="21">
        <f t="shared" si="5"/>
        <v>10</v>
      </c>
      <c r="F21" s="21">
        <f t="shared" si="5"/>
        <v>7</v>
      </c>
      <c r="G21" s="36">
        <f t="shared" si="5"/>
        <v>7</v>
      </c>
    </row>
    <row r="22" ht="13.5" thickBot="1"/>
    <row r="23" spans="1:7" ht="38.25">
      <c r="A23" s="13" t="s">
        <v>35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6" ref="B25:G25">B26+B27+B28</f>
        <v>146000</v>
      </c>
      <c r="C25" s="12">
        <f t="shared" si="6"/>
        <v>547330</v>
      </c>
      <c r="D25" s="12">
        <f t="shared" si="6"/>
        <v>23097</v>
      </c>
      <c r="E25" s="12">
        <f t="shared" si="6"/>
        <v>56200</v>
      </c>
      <c r="F25" s="12">
        <f t="shared" si="6"/>
        <v>101100</v>
      </c>
      <c r="G25" s="26">
        <f t="shared" si="6"/>
        <v>542939</v>
      </c>
    </row>
    <row r="26" spans="1:7" ht="12.75">
      <c r="A26" s="19" t="s">
        <v>14</v>
      </c>
      <c r="B26" s="10">
        <v>99000</v>
      </c>
      <c r="C26" s="10">
        <v>100330</v>
      </c>
      <c r="D26" s="10">
        <v>20175</v>
      </c>
      <c r="E26" s="10">
        <v>49350</v>
      </c>
      <c r="F26" s="10">
        <v>74175</v>
      </c>
      <c r="G26" s="11">
        <v>100330</v>
      </c>
    </row>
    <row r="27" spans="1:7" ht="12.75">
      <c r="A27" s="19" t="s">
        <v>15</v>
      </c>
      <c r="B27" s="10">
        <v>47000</v>
      </c>
      <c r="C27" s="10">
        <v>47000</v>
      </c>
      <c r="D27" s="10">
        <v>2922</v>
      </c>
      <c r="E27" s="10">
        <v>6850</v>
      </c>
      <c r="F27" s="10">
        <v>26925</v>
      </c>
      <c r="G27" s="11">
        <v>47000</v>
      </c>
    </row>
    <row r="28" spans="1:7" ht="12.75">
      <c r="A28" s="19" t="s">
        <v>16</v>
      </c>
      <c r="B28" s="10"/>
      <c r="C28" s="10">
        <v>400000</v>
      </c>
      <c r="D28" s="10"/>
      <c r="E28" s="10"/>
      <c r="F28" s="10"/>
      <c r="G28" s="10">
        <v>395609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7" ref="B30:G30">B31+B32+B33+B34</f>
        <v>0</v>
      </c>
      <c r="C30" s="12">
        <f t="shared" si="7"/>
        <v>0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26">
        <f t="shared" si="7"/>
        <v>0</v>
      </c>
    </row>
    <row r="31" spans="1:7" ht="12.75">
      <c r="A31" s="19" t="s">
        <v>49</v>
      </c>
      <c r="B31" s="10"/>
      <c r="C31" s="10"/>
      <c r="D31" s="10"/>
      <c r="E31" s="3"/>
      <c r="F31" s="3"/>
      <c r="G31" s="4"/>
    </row>
    <row r="32" spans="1:7" ht="12.75">
      <c r="A32" s="18" t="s">
        <v>16</v>
      </c>
      <c r="B32" s="10"/>
      <c r="C32" s="10"/>
      <c r="D32" s="10"/>
      <c r="E32" s="3"/>
      <c r="F32" s="3"/>
      <c r="G32" s="4"/>
    </row>
    <row r="33" spans="1:7" ht="25.5">
      <c r="A33" s="19" t="s">
        <v>50</v>
      </c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8" ref="B36:G36">B25+B30</f>
        <v>146000</v>
      </c>
      <c r="C36" s="12">
        <f t="shared" si="8"/>
        <v>547330</v>
      </c>
      <c r="D36" s="12">
        <f t="shared" si="8"/>
        <v>23097</v>
      </c>
      <c r="E36" s="12">
        <f t="shared" si="8"/>
        <v>56200</v>
      </c>
      <c r="F36" s="12">
        <f t="shared" si="8"/>
        <v>101100</v>
      </c>
      <c r="G36" s="26">
        <f t="shared" si="8"/>
        <v>542939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10</v>
      </c>
      <c r="C38" s="21">
        <v>7</v>
      </c>
      <c r="D38" s="21">
        <v>10</v>
      </c>
      <c r="E38" s="21">
        <v>10</v>
      </c>
      <c r="F38" s="21">
        <v>7</v>
      </c>
      <c r="G38" s="36">
        <v>7</v>
      </c>
    </row>
    <row r="39" ht="13.5" thickBot="1"/>
    <row r="40" spans="1:7" ht="38.25">
      <c r="A40" s="13" t="s">
        <v>48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9" ref="B42:G42">B43+B44+B45</f>
        <v>0</v>
      </c>
      <c r="C42" s="12">
        <f t="shared" si="9"/>
        <v>0</v>
      </c>
      <c r="D42" s="12">
        <f t="shared" si="9"/>
        <v>0</v>
      </c>
      <c r="E42" s="12">
        <f t="shared" si="9"/>
        <v>0</v>
      </c>
      <c r="F42" s="12">
        <f t="shared" si="9"/>
        <v>0</v>
      </c>
      <c r="G42" s="26">
        <f t="shared" si="9"/>
        <v>0</v>
      </c>
    </row>
    <row r="43" spans="1:7" ht="12.75">
      <c r="A43" s="19" t="s">
        <v>14</v>
      </c>
      <c r="B43" s="10"/>
      <c r="C43" s="10"/>
      <c r="D43" s="10"/>
      <c r="E43" s="10"/>
      <c r="F43" s="10"/>
      <c r="G43" s="11"/>
    </row>
    <row r="44" spans="1:7" ht="12.75">
      <c r="A44" s="19" t="s">
        <v>15</v>
      </c>
      <c r="B44" s="10"/>
      <c r="C44" s="10"/>
      <c r="D44" s="10"/>
      <c r="E44" s="10"/>
      <c r="F44" s="10"/>
      <c r="G44" s="11"/>
    </row>
    <row r="45" spans="1:7" ht="12.75">
      <c r="A45" s="19" t="s">
        <v>16</v>
      </c>
      <c r="B45" s="10"/>
      <c r="C45" s="10"/>
      <c r="D45" s="10"/>
      <c r="E45" s="10"/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>B49+B50++B52</f>
        <v>3200000</v>
      </c>
      <c r="C47" s="12">
        <f>C49+C50++C52</f>
        <v>11965574</v>
      </c>
      <c r="D47" s="12">
        <f>D49+D50++D52</f>
        <v>2206390</v>
      </c>
      <c r="E47" s="12">
        <f>E49+E50++E52</f>
        <v>3672697</v>
      </c>
      <c r="F47" s="12">
        <f>F49+F50+F52</f>
        <v>4474334</v>
      </c>
      <c r="G47" s="26">
        <f>G49+G50+G52</f>
        <v>7227804</v>
      </c>
    </row>
    <row r="48" spans="1:7" ht="12.75">
      <c r="A48" s="18" t="s">
        <v>15</v>
      </c>
      <c r="B48" s="12"/>
      <c r="C48" s="12"/>
      <c r="D48" s="12"/>
      <c r="E48" s="12"/>
      <c r="F48" s="12"/>
      <c r="G48" s="26"/>
    </row>
    <row r="49" spans="1:7" ht="12.75">
      <c r="A49" s="19" t="s">
        <v>49</v>
      </c>
      <c r="B49" s="10"/>
      <c r="C49" s="10">
        <v>2760918</v>
      </c>
      <c r="D49" s="10">
        <v>2206150</v>
      </c>
      <c r="E49" s="10">
        <v>4314272</v>
      </c>
      <c r="F49" s="10">
        <v>4314272</v>
      </c>
      <c r="G49" s="11">
        <f>3230155+3831071</f>
        <v>7061226</v>
      </c>
    </row>
    <row r="50" spans="1:7" ht="12.75">
      <c r="A50" s="18" t="s">
        <v>16</v>
      </c>
      <c r="B50" s="12">
        <f aca="true" t="shared" si="10" ref="B50:G50">B51</f>
        <v>3200000</v>
      </c>
      <c r="C50" s="12">
        <f t="shared" si="10"/>
        <v>1904656</v>
      </c>
      <c r="D50" s="12">
        <f t="shared" si="10"/>
        <v>240</v>
      </c>
      <c r="E50" s="12">
        <f t="shared" si="10"/>
        <v>-641575</v>
      </c>
      <c r="F50" s="12">
        <f t="shared" si="10"/>
        <v>160062</v>
      </c>
      <c r="G50" s="26">
        <f t="shared" si="10"/>
        <v>166578</v>
      </c>
    </row>
    <row r="51" spans="1:7" ht="25.5">
      <c r="A51" s="19" t="s">
        <v>50</v>
      </c>
      <c r="B51" s="10">
        <v>3200000</v>
      </c>
      <c r="C51" s="10">
        <v>1904656</v>
      </c>
      <c r="D51" s="10">
        <v>240</v>
      </c>
      <c r="E51" s="10">
        <v>-641575</v>
      </c>
      <c r="F51" s="10">
        <v>160062</v>
      </c>
      <c r="G51" s="11">
        <v>166578</v>
      </c>
    </row>
    <row r="52" spans="1:7" ht="12.75">
      <c r="A52" s="19" t="s">
        <v>57</v>
      </c>
      <c r="B52" s="10"/>
      <c r="C52" s="10">
        <v>7300000</v>
      </c>
      <c r="D52" s="10"/>
      <c r="E52" s="10"/>
      <c r="F52" s="10"/>
      <c r="G52" s="11"/>
    </row>
    <row r="53" spans="1:7" ht="12.75">
      <c r="A53" s="19"/>
      <c r="B53" s="10"/>
      <c r="C53" s="10"/>
      <c r="D53" s="10"/>
      <c r="E53" s="10"/>
      <c r="F53" s="3"/>
      <c r="G53" s="4"/>
    </row>
    <row r="54" spans="1:7" ht="12.75">
      <c r="A54" s="18" t="s">
        <v>18</v>
      </c>
      <c r="B54" s="12">
        <f aca="true" t="shared" si="11" ref="B54:G54">B42+B47</f>
        <v>3200000</v>
      </c>
      <c r="C54" s="12">
        <f t="shared" si="11"/>
        <v>11965574</v>
      </c>
      <c r="D54" s="12">
        <f t="shared" si="11"/>
        <v>2206390</v>
      </c>
      <c r="E54" s="12">
        <f t="shared" si="11"/>
        <v>3672697</v>
      </c>
      <c r="F54" s="12">
        <f t="shared" si="11"/>
        <v>4474334</v>
      </c>
      <c r="G54" s="26">
        <f t="shared" si="11"/>
        <v>7227804</v>
      </c>
    </row>
    <row r="55" spans="1:7" ht="12.75">
      <c r="A55" s="19"/>
      <c r="B55" s="10"/>
      <c r="C55" s="10"/>
      <c r="D55" s="10"/>
      <c r="E55" s="10"/>
      <c r="F55" s="3"/>
      <c r="G55" s="4"/>
    </row>
    <row r="56" spans="1:7" ht="13.5" thickBot="1">
      <c r="A56" s="20" t="s">
        <v>19</v>
      </c>
      <c r="B56" s="21"/>
      <c r="C56" s="21"/>
      <c r="D56" s="21"/>
      <c r="E56" s="22"/>
      <c r="F56" s="22"/>
      <c r="G56" s="27"/>
    </row>
  </sheetData>
  <mergeCells count="1">
    <mergeCell ref="A4:D4"/>
  </mergeCells>
  <printOptions/>
  <pageMargins left="0.25" right="0.75" top="1" bottom="1" header="0.5" footer="0.5"/>
  <pageSetup horizontalDpi="600" verticalDpi="600" orientation="portrait" paperSize="9" scale="80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:G20"/>
    </sheetView>
  </sheetViews>
  <sheetFormatPr defaultColWidth="9.140625" defaultRowHeight="12.75"/>
  <cols>
    <col min="1" max="1" width="32.28125" style="7" customWidth="1"/>
    <col min="2" max="2" width="12.8515625" style="9" customWidth="1"/>
    <col min="3" max="3" width="15.00390625" style="9" customWidth="1"/>
    <col min="4" max="4" width="13.28125" style="9" customWidth="1"/>
    <col min="5" max="5" width="12.57421875" style="0" customWidth="1"/>
    <col min="6" max="6" width="12.28125" style="0" customWidth="1"/>
    <col min="7" max="7" width="13.57421875" style="0" customWidth="1"/>
  </cols>
  <sheetData>
    <row r="1" spans="1:2" ht="12.75">
      <c r="A1" s="6"/>
      <c r="B1" s="8"/>
    </row>
    <row r="3" spans="1:4" ht="15.75" customHeight="1">
      <c r="A3" s="5" t="s">
        <v>67</v>
      </c>
      <c r="B3" s="5"/>
      <c r="C3" s="5"/>
      <c r="D3"/>
    </row>
    <row r="4" spans="1:4" ht="15.75" customHeight="1">
      <c r="A4" s="62" t="s">
        <v>21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3718100</v>
      </c>
      <c r="C8" s="12">
        <f t="shared" si="0"/>
        <v>8570069</v>
      </c>
      <c r="D8" s="12">
        <f t="shared" si="0"/>
        <v>16230</v>
      </c>
      <c r="E8" s="12">
        <f t="shared" si="0"/>
        <v>310447</v>
      </c>
      <c r="F8" s="12">
        <f t="shared" si="0"/>
        <v>1684283</v>
      </c>
      <c r="G8" s="26">
        <f t="shared" si="0"/>
        <v>8475661</v>
      </c>
    </row>
    <row r="9" spans="1:7" ht="12.75">
      <c r="A9" s="19" t="s">
        <v>14</v>
      </c>
      <c r="B9" s="10">
        <f>B25+B42</f>
        <v>31500</v>
      </c>
      <c r="C9" s="10">
        <f aca="true" t="shared" si="1" ref="C9:G11">C25+C42</f>
        <v>39132</v>
      </c>
      <c r="D9" s="10">
        <f t="shared" si="1"/>
        <v>8131</v>
      </c>
      <c r="E9" s="10">
        <f t="shared" si="1"/>
        <v>16942</v>
      </c>
      <c r="F9" s="10">
        <f t="shared" si="1"/>
        <v>25697</v>
      </c>
      <c r="G9" s="11">
        <f t="shared" si="1"/>
        <v>38722</v>
      </c>
    </row>
    <row r="10" spans="1:7" ht="12.75">
      <c r="A10" s="19" t="s">
        <v>15</v>
      </c>
      <c r="B10" s="10">
        <f>B26+B43</f>
        <v>40000</v>
      </c>
      <c r="C10" s="10">
        <f>C26+C43</f>
        <v>30000</v>
      </c>
      <c r="D10" s="10">
        <f t="shared" si="1"/>
        <v>1762</v>
      </c>
      <c r="E10" s="10">
        <f t="shared" si="1"/>
        <v>9442</v>
      </c>
      <c r="F10" s="10">
        <f t="shared" si="1"/>
        <v>14351</v>
      </c>
      <c r="G10" s="11">
        <f t="shared" si="1"/>
        <v>29369</v>
      </c>
    </row>
    <row r="11" spans="1:7" ht="12.75">
      <c r="A11" s="19" t="s">
        <v>16</v>
      </c>
      <c r="B11" s="10">
        <f>B27+B44</f>
        <v>3646600</v>
      </c>
      <c r="C11" s="10">
        <f t="shared" si="1"/>
        <v>8500937</v>
      </c>
      <c r="D11" s="10">
        <f t="shared" si="1"/>
        <v>6337</v>
      </c>
      <c r="E11" s="10">
        <f t="shared" si="1"/>
        <v>284063</v>
      </c>
      <c r="F11" s="10">
        <f t="shared" si="1"/>
        <v>1644235</v>
      </c>
      <c r="G11" s="11">
        <f t="shared" si="1"/>
        <v>8407570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2" ref="B13:G13">+B14+B15</f>
        <v>15300000</v>
      </c>
      <c r="C13" s="12">
        <f t="shared" si="2"/>
        <v>9839049</v>
      </c>
      <c r="D13" s="12">
        <f t="shared" si="2"/>
        <v>2438242</v>
      </c>
      <c r="E13" s="12">
        <f t="shared" si="2"/>
        <v>2555684</v>
      </c>
      <c r="F13" s="12">
        <f t="shared" si="2"/>
        <v>5119211</v>
      </c>
      <c r="G13" s="26">
        <f t="shared" si="2"/>
        <v>5364263</v>
      </c>
    </row>
    <row r="14" spans="1:7" ht="12.75">
      <c r="A14" s="19" t="s">
        <v>49</v>
      </c>
      <c r="B14" s="10">
        <f aca="true" t="shared" si="3" ref="B14:G14">B48</f>
        <v>0</v>
      </c>
      <c r="C14" s="10">
        <f t="shared" si="3"/>
        <v>4730927</v>
      </c>
      <c r="D14" s="10">
        <f t="shared" si="3"/>
        <v>2437138</v>
      </c>
      <c r="E14" s="10">
        <f t="shared" si="3"/>
        <v>2437138</v>
      </c>
      <c r="F14" s="10">
        <f t="shared" si="3"/>
        <v>4730927</v>
      </c>
      <c r="G14" s="11">
        <f t="shared" si="3"/>
        <v>4730927</v>
      </c>
    </row>
    <row r="15" spans="1:7" ht="12.75">
      <c r="A15" s="18" t="s">
        <v>16</v>
      </c>
      <c r="B15" s="12">
        <f aca="true" t="shared" si="4" ref="B15:G15">B16</f>
        <v>15300000</v>
      </c>
      <c r="C15" s="12">
        <f t="shared" si="4"/>
        <v>5108122</v>
      </c>
      <c r="D15" s="12">
        <f t="shared" si="4"/>
        <v>1104</v>
      </c>
      <c r="E15" s="12">
        <f t="shared" si="4"/>
        <v>118546</v>
      </c>
      <c r="F15" s="12">
        <f t="shared" si="4"/>
        <v>388284</v>
      </c>
      <c r="G15" s="26">
        <f t="shared" si="4"/>
        <v>633336</v>
      </c>
    </row>
    <row r="16" spans="1:7" ht="25.5">
      <c r="A16" s="19" t="s">
        <v>50</v>
      </c>
      <c r="B16" s="10">
        <f aca="true" t="shared" si="5" ref="B16:G16">B50</f>
        <v>15300000</v>
      </c>
      <c r="C16" s="10">
        <f t="shared" si="5"/>
        <v>5108122</v>
      </c>
      <c r="D16" s="10">
        <f t="shared" si="5"/>
        <v>1104</v>
      </c>
      <c r="E16" s="10">
        <f t="shared" si="5"/>
        <v>118546</v>
      </c>
      <c r="F16" s="10">
        <f t="shared" si="5"/>
        <v>388284</v>
      </c>
      <c r="G16" s="11">
        <f t="shared" si="5"/>
        <v>633336</v>
      </c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8" t="s">
        <v>18</v>
      </c>
      <c r="B18" s="12">
        <f aca="true" t="shared" si="6" ref="B18:G18">B8+B13</f>
        <v>19018100</v>
      </c>
      <c r="C18" s="12">
        <f t="shared" si="6"/>
        <v>18409118</v>
      </c>
      <c r="D18" s="12">
        <f t="shared" si="6"/>
        <v>2454472</v>
      </c>
      <c r="E18" s="12">
        <f t="shared" si="6"/>
        <v>2866131</v>
      </c>
      <c r="F18" s="12">
        <f t="shared" si="6"/>
        <v>6803494</v>
      </c>
      <c r="G18" s="26">
        <f t="shared" si="6"/>
        <v>13839924</v>
      </c>
    </row>
    <row r="19" spans="1:7" ht="12.75">
      <c r="A19" s="19"/>
      <c r="B19" s="10"/>
      <c r="C19" s="10"/>
      <c r="D19" s="10"/>
      <c r="E19" s="3"/>
      <c r="F19" s="3"/>
      <c r="G19" s="4"/>
    </row>
    <row r="20" spans="1:7" ht="13.5" thickBot="1">
      <c r="A20" s="20" t="s">
        <v>19</v>
      </c>
      <c r="B20" s="21">
        <f aca="true" t="shared" si="7" ref="B20:G20">B37+B55</f>
        <v>2</v>
      </c>
      <c r="C20" s="21">
        <f t="shared" si="7"/>
        <v>2</v>
      </c>
      <c r="D20" s="21">
        <f t="shared" si="7"/>
        <v>2</v>
      </c>
      <c r="E20" s="21">
        <f t="shared" si="7"/>
        <v>2</v>
      </c>
      <c r="F20" s="21">
        <f t="shared" si="7"/>
        <v>2</v>
      </c>
      <c r="G20" s="36">
        <f t="shared" si="7"/>
        <v>2</v>
      </c>
    </row>
    <row r="21" ht="13.5" thickBot="1"/>
    <row r="22" spans="1:7" ht="38.25">
      <c r="A22" s="13" t="s">
        <v>26</v>
      </c>
      <c r="B22" s="14" t="s">
        <v>62</v>
      </c>
      <c r="C22" s="14" t="s">
        <v>8</v>
      </c>
      <c r="D22" s="14" t="s">
        <v>9</v>
      </c>
      <c r="E22" s="14" t="s">
        <v>10</v>
      </c>
      <c r="F22" s="14" t="s">
        <v>11</v>
      </c>
      <c r="G22" s="35" t="s">
        <v>12</v>
      </c>
    </row>
    <row r="23" spans="1:7" ht="12.75">
      <c r="A23" s="16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25">
        <v>7</v>
      </c>
    </row>
    <row r="24" spans="1:7" ht="12.75">
      <c r="A24" s="18" t="s">
        <v>13</v>
      </c>
      <c r="B24" s="12">
        <f aca="true" t="shared" si="8" ref="B24:G24">B25+B26+B27</f>
        <v>3718100</v>
      </c>
      <c r="C24" s="12">
        <f t="shared" si="8"/>
        <v>8570069</v>
      </c>
      <c r="D24" s="12">
        <f t="shared" si="8"/>
        <v>16230</v>
      </c>
      <c r="E24" s="12">
        <f t="shared" si="8"/>
        <v>310447</v>
      </c>
      <c r="F24" s="12">
        <f t="shared" si="8"/>
        <v>1684283</v>
      </c>
      <c r="G24" s="26">
        <f t="shared" si="8"/>
        <v>8475661</v>
      </c>
    </row>
    <row r="25" spans="1:7" ht="12.75">
      <c r="A25" s="19" t="s">
        <v>14</v>
      </c>
      <c r="B25" s="10">
        <v>31500</v>
      </c>
      <c r="C25" s="10">
        <v>39132</v>
      </c>
      <c r="D25" s="10">
        <v>8131</v>
      </c>
      <c r="E25" s="10">
        <v>16942</v>
      </c>
      <c r="F25" s="10">
        <v>25697</v>
      </c>
      <c r="G25" s="11">
        <v>38722</v>
      </c>
    </row>
    <row r="26" spans="1:7" ht="12.75">
      <c r="A26" s="19" t="s">
        <v>15</v>
      </c>
      <c r="B26" s="10">
        <v>40000</v>
      </c>
      <c r="C26" s="10">
        <v>30000</v>
      </c>
      <c r="D26" s="10">
        <v>1762</v>
      </c>
      <c r="E26" s="10">
        <v>9442</v>
      </c>
      <c r="F26" s="10">
        <v>14351</v>
      </c>
      <c r="G26" s="11">
        <v>29369</v>
      </c>
    </row>
    <row r="27" spans="1:7" ht="12.75">
      <c r="A27" s="19" t="s">
        <v>16</v>
      </c>
      <c r="B27" s="10">
        <v>3646600</v>
      </c>
      <c r="C27" s="10">
        <v>8500937</v>
      </c>
      <c r="D27" s="10">
        <v>6337</v>
      </c>
      <c r="E27" s="10">
        <v>284063</v>
      </c>
      <c r="F27" s="10">
        <v>1644235</v>
      </c>
      <c r="G27" s="11">
        <v>8407570</v>
      </c>
    </row>
    <row r="28" spans="1:7" ht="12.75">
      <c r="A28" s="19"/>
      <c r="B28" s="10"/>
      <c r="C28" s="10"/>
      <c r="D28" s="10"/>
      <c r="E28" s="10"/>
      <c r="F28" s="10"/>
      <c r="G28" s="11"/>
    </row>
    <row r="29" spans="1:7" ht="25.5">
      <c r="A29" s="18" t="s">
        <v>17</v>
      </c>
      <c r="B29" s="12">
        <f>B30+B31+B33</f>
        <v>0</v>
      </c>
      <c r="C29" s="12">
        <f>C30+C31+C33</f>
        <v>0</v>
      </c>
      <c r="D29" s="12">
        <f>D30+D31+D33</f>
        <v>0</v>
      </c>
      <c r="E29" s="12">
        <f>E30+E31+E32+E33</f>
        <v>0</v>
      </c>
      <c r="F29" s="12">
        <f>F30+F31+F32+F33</f>
        <v>0</v>
      </c>
      <c r="G29" s="26">
        <f>G30+G31+G32+G33</f>
        <v>0</v>
      </c>
    </row>
    <row r="30" spans="1:7" ht="12.75">
      <c r="A30" s="19"/>
      <c r="B30" s="10"/>
      <c r="C30" s="10"/>
      <c r="D30" s="10"/>
      <c r="E30" s="3"/>
      <c r="F30" s="3"/>
      <c r="G30" s="4"/>
    </row>
    <row r="31" spans="1:7" ht="12.75">
      <c r="A31" s="18"/>
      <c r="B31" s="12"/>
      <c r="C31" s="12"/>
      <c r="D31" s="12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8" t="s">
        <v>18</v>
      </c>
      <c r="B35" s="12">
        <f aca="true" t="shared" si="9" ref="B35:G35">B24+B29</f>
        <v>3718100</v>
      </c>
      <c r="C35" s="12">
        <f t="shared" si="9"/>
        <v>8570069</v>
      </c>
      <c r="D35" s="12">
        <f t="shared" si="9"/>
        <v>16230</v>
      </c>
      <c r="E35" s="12">
        <f t="shared" si="9"/>
        <v>310447</v>
      </c>
      <c r="F35" s="12">
        <f t="shared" si="9"/>
        <v>1684283</v>
      </c>
      <c r="G35" s="26">
        <f t="shared" si="9"/>
        <v>8475661</v>
      </c>
    </row>
    <row r="36" spans="1:7" ht="12.75">
      <c r="A36" s="19"/>
      <c r="B36" s="10"/>
      <c r="C36" s="10"/>
      <c r="D36" s="10"/>
      <c r="E36" s="3"/>
      <c r="F36" s="3"/>
      <c r="G36" s="4"/>
    </row>
    <row r="37" spans="1:7" ht="13.5" thickBot="1">
      <c r="A37" s="20" t="s">
        <v>19</v>
      </c>
      <c r="B37" s="21">
        <v>2</v>
      </c>
      <c r="C37" s="21">
        <v>2</v>
      </c>
      <c r="D37" s="21">
        <v>2</v>
      </c>
      <c r="E37" s="21">
        <v>2</v>
      </c>
      <c r="F37" s="21">
        <v>2</v>
      </c>
      <c r="G37" s="27">
        <v>2</v>
      </c>
    </row>
    <row r="38" ht="13.5" thickBot="1"/>
    <row r="39" spans="1:7" ht="38.25">
      <c r="A39" s="13" t="s">
        <v>51</v>
      </c>
      <c r="B39" s="14" t="s">
        <v>62</v>
      </c>
      <c r="C39" s="14" t="s">
        <v>8</v>
      </c>
      <c r="D39" s="14" t="s">
        <v>9</v>
      </c>
      <c r="E39" s="14" t="s">
        <v>10</v>
      </c>
      <c r="F39" s="14" t="s">
        <v>11</v>
      </c>
      <c r="G39" s="15" t="s">
        <v>12</v>
      </c>
    </row>
    <row r="40" spans="1:7" ht="12.75">
      <c r="A40" s="16">
        <v>1</v>
      </c>
      <c r="B40" s="17">
        <v>2</v>
      </c>
      <c r="C40" s="17">
        <v>3</v>
      </c>
      <c r="D40" s="17">
        <v>4</v>
      </c>
      <c r="E40" s="17">
        <v>5</v>
      </c>
      <c r="F40" s="17">
        <v>6</v>
      </c>
      <c r="G40" s="25">
        <v>7</v>
      </c>
    </row>
    <row r="41" spans="1:7" ht="12.75">
      <c r="A41" s="18" t="s">
        <v>13</v>
      </c>
      <c r="B41" s="12"/>
      <c r="C41" s="12"/>
      <c r="D41" s="12"/>
      <c r="E41" s="12"/>
      <c r="F41" s="12"/>
      <c r="G41" s="26"/>
    </row>
    <row r="42" spans="1:7" ht="12.75">
      <c r="A42" s="19" t="s">
        <v>14</v>
      </c>
      <c r="B42" s="10"/>
      <c r="C42" s="10"/>
      <c r="D42" s="10"/>
      <c r="E42" s="10"/>
      <c r="F42" s="10"/>
      <c r="G42" s="11"/>
    </row>
    <row r="43" spans="1:7" ht="12.75">
      <c r="A43" s="19" t="s">
        <v>15</v>
      </c>
      <c r="B43" s="10"/>
      <c r="C43" s="10"/>
      <c r="D43" s="10"/>
      <c r="E43" s="10"/>
      <c r="F43" s="10"/>
      <c r="G43" s="11"/>
    </row>
    <row r="44" spans="1:7" ht="12.75">
      <c r="A44" s="19" t="s">
        <v>16</v>
      </c>
      <c r="B44" s="10"/>
      <c r="C44" s="10"/>
      <c r="D44" s="10"/>
      <c r="E44" s="10"/>
      <c r="F44" s="10"/>
      <c r="G44" s="11"/>
    </row>
    <row r="45" spans="1:7" ht="12.75">
      <c r="A45" s="19"/>
      <c r="B45" s="10"/>
      <c r="C45" s="10"/>
      <c r="D45" s="10"/>
      <c r="E45" s="10"/>
      <c r="F45" s="10"/>
      <c r="G45" s="11"/>
    </row>
    <row r="46" spans="1:7" ht="25.5">
      <c r="A46" s="18" t="s">
        <v>17</v>
      </c>
      <c r="B46" s="12">
        <f aca="true" t="shared" si="10" ref="B46:G46">B48+B49+B51</f>
        <v>15300000</v>
      </c>
      <c r="C46" s="12">
        <f t="shared" si="10"/>
        <v>9839049</v>
      </c>
      <c r="D46" s="12">
        <f t="shared" si="10"/>
        <v>2438242</v>
      </c>
      <c r="E46" s="12">
        <f t="shared" si="10"/>
        <v>2555684</v>
      </c>
      <c r="F46" s="12">
        <f t="shared" si="10"/>
        <v>5119211</v>
      </c>
      <c r="G46" s="26">
        <f t="shared" si="10"/>
        <v>5364263</v>
      </c>
    </row>
    <row r="47" spans="1:7" ht="12.75">
      <c r="A47" s="18" t="s">
        <v>15</v>
      </c>
      <c r="B47" s="12"/>
      <c r="C47" s="12"/>
      <c r="D47" s="12"/>
      <c r="E47" s="12"/>
      <c r="F47" s="12"/>
      <c r="G47" s="26"/>
    </row>
    <row r="48" spans="1:7" ht="12.75">
      <c r="A48" s="19" t="s">
        <v>49</v>
      </c>
      <c r="B48" s="10"/>
      <c r="C48" s="10">
        <v>4730927</v>
      </c>
      <c r="D48" s="10">
        <v>2437138</v>
      </c>
      <c r="E48" s="10">
        <v>2437138</v>
      </c>
      <c r="F48" s="10">
        <v>4730927</v>
      </c>
      <c r="G48" s="11">
        <v>4730927</v>
      </c>
    </row>
    <row r="49" spans="1:7" ht="12.75">
      <c r="A49" s="18" t="s">
        <v>16</v>
      </c>
      <c r="B49" s="12">
        <f aca="true" t="shared" si="11" ref="B49:G49">B50</f>
        <v>15300000</v>
      </c>
      <c r="C49" s="12">
        <f t="shared" si="11"/>
        <v>5108122</v>
      </c>
      <c r="D49" s="12">
        <f t="shared" si="11"/>
        <v>1104</v>
      </c>
      <c r="E49" s="12">
        <f>E50</f>
        <v>118546</v>
      </c>
      <c r="F49" s="12">
        <f t="shared" si="11"/>
        <v>388284</v>
      </c>
      <c r="G49" s="26">
        <f t="shared" si="11"/>
        <v>633336</v>
      </c>
    </row>
    <row r="50" spans="1:7" ht="25.5">
      <c r="A50" s="19" t="s">
        <v>50</v>
      </c>
      <c r="B50" s="10">
        <v>15300000</v>
      </c>
      <c r="C50" s="10">
        <v>5108122</v>
      </c>
      <c r="D50" s="10">
        <v>1104</v>
      </c>
      <c r="E50" s="10">
        <v>118546</v>
      </c>
      <c r="F50" s="10">
        <v>388284</v>
      </c>
      <c r="G50" s="11">
        <v>633336</v>
      </c>
    </row>
    <row r="51" spans="1:7" ht="12.75">
      <c r="A51" s="19"/>
      <c r="B51" s="10"/>
      <c r="C51" s="10"/>
      <c r="D51" s="10"/>
      <c r="E51" s="10"/>
      <c r="F51" s="3"/>
      <c r="G51" s="4"/>
    </row>
    <row r="52" spans="1:7" ht="12.75">
      <c r="A52" s="19"/>
      <c r="B52" s="10"/>
      <c r="C52" s="10"/>
      <c r="D52" s="10"/>
      <c r="E52" s="10"/>
      <c r="F52" s="3"/>
      <c r="G52" s="4"/>
    </row>
    <row r="53" spans="1:7" ht="12.75">
      <c r="A53" s="18" t="s">
        <v>18</v>
      </c>
      <c r="B53" s="12">
        <f aca="true" t="shared" si="12" ref="B53:G53">B41+B46</f>
        <v>15300000</v>
      </c>
      <c r="C53" s="12">
        <f t="shared" si="12"/>
        <v>9839049</v>
      </c>
      <c r="D53" s="12">
        <f t="shared" si="12"/>
        <v>2438242</v>
      </c>
      <c r="E53" s="12">
        <f t="shared" si="12"/>
        <v>2555684</v>
      </c>
      <c r="F53" s="12">
        <f t="shared" si="12"/>
        <v>5119211</v>
      </c>
      <c r="G53" s="26">
        <f t="shared" si="12"/>
        <v>5364263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/>
      <c r="C55" s="21"/>
      <c r="D55" s="21"/>
      <c r="E55" s="22"/>
      <c r="F55" s="22"/>
      <c r="G55" s="27"/>
    </row>
  </sheetData>
  <mergeCells count="1">
    <mergeCell ref="A4:D4"/>
  </mergeCells>
  <printOptions/>
  <pageMargins left="0.39" right="0.75" top="1" bottom="1" header="0.5" footer="0.5"/>
  <pageSetup horizontalDpi="600" verticalDpi="600" orientation="portrait" paperSize="9" scale="7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:H21"/>
    </sheetView>
  </sheetViews>
  <sheetFormatPr defaultColWidth="9.140625" defaultRowHeight="12.75"/>
  <cols>
    <col min="1" max="1" width="32.28125" style="7" customWidth="1"/>
    <col min="2" max="2" width="12.421875" style="9" customWidth="1"/>
    <col min="3" max="3" width="12.7109375" style="9" customWidth="1"/>
    <col min="4" max="4" width="12.140625" style="9" customWidth="1"/>
    <col min="5" max="5" width="11.8515625" style="0" customWidth="1"/>
    <col min="6" max="6" width="11.421875" style="0" customWidth="1"/>
    <col min="7" max="7" width="11.140625" style="0" customWidth="1"/>
  </cols>
  <sheetData>
    <row r="1" spans="1:2" ht="12.75">
      <c r="A1" s="6"/>
      <c r="B1" s="8"/>
    </row>
    <row r="3" spans="1:4" ht="15.75" customHeight="1">
      <c r="A3" s="5" t="s">
        <v>67</v>
      </c>
      <c r="B3" s="5"/>
      <c r="C3" s="5"/>
      <c r="D3"/>
    </row>
    <row r="4" spans="1:4" ht="13.5" customHeight="1">
      <c r="A4" s="62" t="s">
        <v>22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847000</v>
      </c>
      <c r="C8" s="12">
        <f t="shared" si="0"/>
        <v>444030</v>
      </c>
      <c r="D8" s="12">
        <f t="shared" si="0"/>
        <v>90231</v>
      </c>
      <c r="E8" s="12">
        <f t="shared" si="0"/>
        <v>189298</v>
      </c>
      <c r="F8" s="12">
        <f t="shared" si="0"/>
        <v>285751</v>
      </c>
      <c r="G8" s="26">
        <f t="shared" si="0"/>
        <v>443148</v>
      </c>
    </row>
    <row r="9" spans="1:7" ht="12.75">
      <c r="A9" s="19" t="s">
        <v>14</v>
      </c>
      <c r="B9" s="10">
        <f>B26+B43</f>
        <v>311000</v>
      </c>
      <c r="C9" s="10">
        <f aca="true" t="shared" si="1" ref="C9:G11">C26+C43</f>
        <v>341982</v>
      </c>
      <c r="D9" s="10">
        <f t="shared" si="1"/>
        <v>72858</v>
      </c>
      <c r="E9" s="10">
        <f t="shared" si="1"/>
        <v>151260</v>
      </c>
      <c r="F9" s="10">
        <f t="shared" si="1"/>
        <v>229997</v>
      </c>
      <c r="G9" s="11">
        <f>G26+G43</f>
        <v>341184</v>
      </c>
    </row>
    <row r="10" spans="1:7" ht="15.75" customHeight="1">
      <c r="A10" s="19" t="s">
        <v>15</v>
      </c>
      <c r="B10" s="10">
        <f>B27+B44</f>
        <v>536000</v>
      </c>
      <c r="C10" s="10">
        <f>C27+C44</f>
        <v>84708</v>
      </c>
      <c r="D10" s="10">
        <f t="shared" si="1"/>
        <v>17373</v>
      </c>
      <c r="E10" s="10">
        <f t="shared" si="1"/>
        <v>38038</v>
      </c>
      <c r="F10" s="10">
        <f t="shared" si="1"/>
        <v>55754</v>
      </c>
      <c r="G10" s="11">
        <f t="shared" si="1"/>
        <v>84624</v>
      </c>
    </row>
    <row r="11" spans="1:7" ht="12.75">
      <c r="A11" s="19" t="s">
        <v>16</v>
      </c>
      <c r="B11" s="10">
        <f>B28+B45</f>
        <v>0</v>
      </c>
      <c r="C11" s="10">
        <f t="shared" si="1"/>
        <v>17340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17340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2" ref="B13:G13">B14+B15+B16+B17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26">
        <f t="shared" si="2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3" ref="B19:G19">B8+B13</f>
        <v>847000</v>
      </c>
      <c r="C19" s="12">
        <f t="shared" si="3"/>
        <v>444030</v>
      </c>
      <c r="D19" s="12">
        <f t="shared" si="3"/>
        <v>90231</v>
      </c>
      <c r="E19" s="12">
        <f t="shared" si="3"/>
        <v>189298</v>
      </c>
      <c r="F19" s="12">
        <f t="shared" si="3"/>
        <v>285751</v>
      </c>
      <c r="G19" s="26">
        <f t="shared" si="3"/>
        <v>443148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4" ref="B21:G21">B38+B55</f>
        <v>35</v>
      </c>
      <c r="C21" s="21">
        <f t="shared" si="4"/>
        <v>35</v>
      </c>
      <c r="D21" s="21">
        <f t="shared" si="4"/>
        <v>35</v>
      </c>
      <c r="E21" s="21">
        <f t="shared" si="4"/>
        <v>35</v>
      </c>
      <c r="F21" s="21">
        <f t="shared" si="4"/>
        <v>35</v>
      </c>
      <c r="G21" s="36">
        <f t="shared" si="4"/>
        <v>35</v>
      </c>
    </row>
    <row r="22" spans="1:4" ht="13.5" thickBot="1">
      <c r="A22"/>
      <c r="B22"/>
      <c r="C22"/>
      <c r="D22"/>
    </row>
    <row r="23" spans="1:7" ht="38.25">
      <c r="A23" s="13" t="s">
        <v>30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5" ref="B25:G25">B26+B27+B28</f>
        <v>847000</v>
      </c>
      <c r="C25" s="12">
        <f t="shared" si="5"/>
        <v>444030</v>
      </c>
      <c r="D25" s="12">
        <f t="shared" si="5"/>
        <v>90231</v>
      </c>
      <c r="E25" s="12">
        <f t="shared" si="5"/>
        <v>189298</v>
      </c>
      <c r="F25" s="12">
        <f t="shared" si="5"/>
        <v>285751</v>
      </c>
      <c r="G25" s="26">
        <f t="shared" si="5"/>
        <v>443148</v>
      </c>
    </row>
    <row r="26" spans="1:7" ht="12.75">
      <c r="A26" s="19" t="s">
        <v>14</v>
      </c>
      <c r="B26" s="10">
        <v>311000</v>
      </c>
      <c r="C26" s="10">
        <v>341982</v>
      </c>
      <c r="D26" s="10">
        <v>72858</v>
      </c>
      <c r="E26" s="10">
        <v>151260</v>
      </c>
      <c r="F26" s="10">
        <v>229997</v>
      </c>
      <c r="G26" s="11">
        <v>341184</v>
      </c>
    </row>
    <row r="27" spans="1:7" ht="12.75">
      <c r="A27" s="19" t="s">
        <v>15</v>
      </c>
      <c r="B27" s="10">
        <v>536000</v>
      </c>
      <c r="C27" s="10">
        <v>84708</v>
      </c>
      <c r="D27" s="10">
        <v>17373</v>
      </c>
      <c r="E27" s="10">
        <v>38038</v>
      </c>
      <c r="F27" s="10">
        <v>55754</v>
      </c>
      <c r="G27" s="11">
        <v>84624</v>
      </c>
    </row>
    <row r="28" spans="1:7" ht="12.75">
      <c r="A28" s="19" t="s">
        <v>16</v>
      </c>
      <c r="B28" s="10"/>
      <c r="C28" s="10">
        <v>17340</v>
      </c>
      <c r="D28" s="10"/>
      <c r="E28" s="10"/>
      <c r="F28" s="10"/>
      <c r="G28" s="11">
        <v>17340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6" ref="B30:G30">B31+B32+B33+B34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26">
        <f t="shared" si="6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7" ref="B36:G36">B25+B30</f>
        <v>847000</v>
      </c>
      <c r="C36" s="12">
        <f t="shared" si="7"/>
        <v>444030</v>
      </c>
      <c r="D36" s="12">
        <f t="shared" si="7"/>
        <v>90231</v>
      </c>
      <c r="E36" s="12">
        <f t="shared" si="7"/>
        <v>189298</v>
      </c>
      <c r="F36" s="12">
        <f t="shared" si="7"/>
        <v>285751</v>
      </c>
      <c r="G36" s="26">
        <f t="shared" si="7"/>
        <v>443148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35</v>
      </c>
      <c r="C38" s="21">
        <v>35</v>
      </c>
      <c r="D38" s="21">
        <v>35</v>
      </c>
      <c r="E38" s="21">
        <v>35</v>
      </c>
      <c r="F38" s="21">
        <v>35</v>
      </c>
      <c r="G38" s="21">
        <v>35</v>
      </c>
    </row>
    <row r="39" spans="1:4" ht="13.5" thickBot="1">
      <c r="A39"/>
      <c r="B39"/>
      <c r="C39"/>
      <c r="D39"/>
    </row>
    <row r="40" spans="1:7" ht="38.25">
      <c r="A40" s="13" t="s">
        <v>32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8" ref="B42:G42">B43+B44+B45</f>
        <v>0</v>
      </c>
      <c r="C42" s="12">
        <f t="shared" si="8"/>
        <v>0</v>
      </c>
      <c r="D42" s="12">
        <f t="shared" si="8"/>
        <v>0</v>
      </c>
      <c r="E42" s="12">
        <f t="shared" si="8"/>
        <v>0</v>
      </c>
      <c r="F42" s="12">
        <f t="shared" si="8"/>
        <v>0</v>
      </c>
      <c r="G42" s="26">
        <f t="shared" si="8"/>
        <v>0</v>
      </c>
    </row>
    <row r="43" spans="1:7" ht="12.75">
      <c r="A43" s="19" t="s">
        <v>14</v>
      </c>
      <c r="B43" s="10"/>
      <c r="C43" s="10"/>
      <c r="D43" s="10"/>
      <c r="E43" s="10"/>
      <c r="F43" s="10"/>
      <c r="G43" s="11"/>
    </row>
    <row r="44" spans="1:7" ht="12.75">
      <c r="A44" s="19" t="s">
        <v>15</v>
      </c>
      <c r="B44" s="10"/>
      <c r="C44" s="10"/>
      <c r="D44" s="10"/>
      <c r="E44" s="10"/>
      <c r="F44" s="10"/>
      <c r="G44" s="11"/>
    </row>
    <row r="45" spans="1:7" ht="12.75">
      <c r="A45" s="19" t="s">
        <v>16</v>
      </c>
      <c r="B45" s="10"/>
      <c r="C45" s="10"/>
      <c r="D45" s="10">
        <v>0</v>
      </c>
      <c r="E45" s="10">
        <v>0</v>
      </c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 aca="true" t="shared" si="9" ref="B47:G47">B48+B49+B50+B51</f>
        <v>0</v>
      </c>
      <c r="C47" s="12">
        <f t="shared" si="9"/>
        <v>0</v>
      </c>
      <c r="D47" s="12">
        <f t="shared" si="9"/>
        <v>0</v>
      </c>
      <c r="E47" s="12">
        <f t="shared" si="9"/>
        <v>0</v>
      </c>
      <c r="F47" s="12">
        <f t="shared" si="9"/>
        <v>0</v>
      </c>
      <c r="G47" s="26">
        <f t="shared" si="9"/>
        <v>0</v>
      </c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10" ref="B53:G53">B42+B47</f>
        <v>0</v>
      </c>
      <c r="C53" s="12">
        <f t="shared" si="10"/>
        <v>0</v>
      </c>
      <c r="D53" s="12">
        <f t="shared" si="10"/>
        <v>0</v>
      </c>
      <c r="E53" s="12">
        <f t="shared" si="10"/>
        <v>0</v>
      </c>
      <c r="F53" s="12">
        <f t="shared" si="10"/>
        <v>0</v>
      </c>
      <c r="G53" s="26">
        <f t="shared" si="10"/>
        <v>0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/>
      <c r="C55" s="21"/>
      <c r="D55" s="21"/>
      <c r="E55" s="22"/>
      <c r="F55" s="22"/>
      <c r="G55" s="22"/>
    </row>
  </sheetData>
  <mergeCells count="1">
    <mergeCell ref="A4:D4"/>
  </mergeCells>
  <printOptions/>
  <pageMargins left="0.47" right="0.75" top="1" bottom="1" header="0.5" footer="0.5"/>
  <pageSetup horizontalDpi="600" verticalDpi="600" orientation="portrait" paperSize="9" scale="8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"/>
    </sheetView>
  </sheetViews>
  <sheetFormatPr defaultColWidth="9.140625" defaultRowHeight="12.75"/>
  <cols>
    <col min="1" max="1" width="27.421875" style="7" customWidth="1"/>
    <col min="2" max="2" width="13.140625" style="9" customWidth="1"/>
    <col min="3" max="4" width="14.00390625" style="9" customWidth="1"/>
    <col min="5" max="5" width="12.28125" style="0" customWidth="1"/>
    <col min="6" max="6" width="13.140625" style="0" customWidth="1"/>
    <col min="7" max="7" width="13.8515625" style="0" customWidth="1"/>
  </cols>
  <sheetData>
    <row r="1" spans="1:2" ht="12.75">
      <c r="A1" s="6"/>
      <c r="B1" s="8"/>
    </row>
    <row r="3" spans="1:4" ht="13.5" customHeight="1">
      <c r="A3" s="5" t="s">
        <v>67</v>
      </c>
      <c r="B3" s="5"/>
      <c r="C3" s="5"/>
      <c r="D3"/>
    </row>
    <row r="4" spans="1:4" ht="15.75" customHeight="1">
      <c r="A4" s="62" t="s">
        <v>1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25.5">
      <c r="A8" s="18" t="s">
        <v>13</v>
      </c>
      <c r="B8" s="12">
        <f aca="true" t="shared" si="0" ref="B8:G8">B9+B10+B11</f>
        <v>0</v>
      </c>
      <c r="C8" s="12">
        <f t="shared" si="0"/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26">
        <f t="shared" si="0"/>
        <v>0</v>
      </c>
    </row>
    <row r="9" spans="1:7" ht="12.75">
      <c r="A9" s="19" t="s">
        <v>14</v>
      </c>
      <c r="B9" s="10">
        <f aca="true" t="shared" si="1" ref="B9:G11">B26</f>
        <v>0</v>
      </c>
      <c r="C9" s="10">
        <f t="shared" si="1"/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1">
        <f t="shared" si="1"/>
        <v>0</v>
      </c>
    </row>
    <row r="10" spans="1:7" ht="13.5" customHeight="1">
      <c r="A10" s="19" t="s">
        <v>15</v>
      </c>
      <c r="B10" s="10">
        <f t="shared" si="1"/>
        <v>0</v>
      </c>
      <c r="C10" s="10">
        <f t="shared" si="1"/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1">
        <f t="shared" si="1"/>
        <v>0</v>
      </c>
    </row>
    <row r="11" spans="1:7" ht="12.75">
      <c r="A11" s="19" t="s">
        <v>16</v>
      </c>
      <c r="B11" s="10">
        <f t="shared" si="1"/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40.5" customHeight="1">
      <c r="A13" s="18" t="s">
        <v>17</v>
      </c>
      <c r="B13" s="12">
        <f aca="true" t="shared" si="2" ref="B13:G13">B14+B15+B16+B17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26">
        <f t="shared" si="2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3" ref="B19:G19">B8+B13</f>
        <v>0</v>
      </c>
      <c r="C19" s="12">
        <f t="shared" si="3"/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26">
        <f t="shared" si="3"/>
        <v>0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26.25" thickBot="1">
      <c r="A21" s="20" t="s">
        <v>19</v>
      </c>
      <c r="B21" s="21">
        <f aca="true" t="shared" si="4" ref="B21:G21">B38+B55</f>
        <v>0</v>
      </c>
      <c r="C21" s="21">
        <f t="shared" si="4"/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36">
        <f t="shared" si="4"/>
        <v>0</v>
      </c>
    </row>
    <row r="22" spans="1:4" ht="13.5" thickBot="1">
      <c r="A22"/>
      <c r="B22"/>
      <c r="C22"/>
      <c r="D22"/>
    </row>
    <row r="23" spans="1:7" ht="38.25">
      <c r="A23" s="13" t="s">
        <v>32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25.5">
      <c r="A25" s="18" t="s">
        <v>13</v>
      </c>
      <c r="B25" s="12">
        <f aca="true" t="shared" si="5" ref="B25:G25">B26+B27+B28</f>
        <v>0</v>
      </c>
      <c r="C25" s="12">
        <f t="shared" si="5"/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26">
        <f t="shared" si="5"/>
        <v>0</v>
      </c>
    </row>
    <row r="26" spans="1:7" ht="12.75">
      <c r="A26" s="19" t="s">
        <v>14</v>
      </c>
      <c r="B26" s="10"/>
      <c r="C26" s="10"/>
      <c r="D26" s="10"/>
      <c r="E26" s="10"/>
      <c r="F26" s="10"/>
      <c r="G26" s="11"/>
    </row>
    <row r="27" spans="1:7" ht="12.75">
      <c r="A27" s="19" t="s">
        <v>15</v>
      </c>
      <c r="B27" s="10"/>
      <c r="C27" s="10"/>
      <c r="D27" s="10"/>
      <c r="E27" s="10"/>
      <c r="F27" s="10"/>
      <c r="G27" s="11"/>
    </row>
    <row r="28" spans="1:7" ht="12.75">
      <c r="A28" s="19" t="s">
        <v>16</v>
      </c>
      <c r="B28" s="10"/>
      <c r="C28" s="10"/>
      <c r="D28" s="10">
        <v>0</v>
      </c>
      <c r="E28" s="10">
        <v>0</v>
      </c>
      <c r="F28" s="10"/>
      <c r="G28" s="11"/>
    </row>
    <row r="29" spans="1:7" ht="12.75">
      <c r="A29" s="19"/>
      <c r="B29" s="10"/>
      <c r="C29" s="10"/>
      <c r="D29" s="10"/>
      <c r="E29" s="10"/>
      <c r="F29" s="10"/>
      <c r="G29" s="11"/>
    </row>
    <row r="30" spans="1:7" ht="38.25">
      <c r="A30" s="18" t="s">
        <v>17</v>
      </c>
      <c r="B30" s="12">
        <f aca="true" t="shared" si="6" ref="B30:G30">B31+B32+B33+B34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26">
        <f t="shared" si="6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7" ref="B36:G36">B25+B30</f>
        <v>0</v>
      </c>
      <c r="C36" s="12">
        <f t="shared" si="7"/>
        <v>0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26">
        <f t="shared" si="7"/>
        <v>0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26.25" thickBot="1">
      <c r="A38" s="20" t="s">
        <v>19</v>
      </c>
      <c r="B38" s="21"/>
      <c r="C38" s="21"/>
      <c r="D38" s="21"/>
      <c r="E38" s="22"/>
      <c r="F38" s="22"/>
      <c r="G38" s="22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:G21"/>
    </sheetView>
  </sheetViews>
  <sheetFormatPr defaultColWidth="9.140625" defaultRowHeight="12.75"/>
  <cols>
    <col min="1" max="1" width="32.28125" style="7" customWidth="1"/>
    <col min="2" max="2" width="13.140625" style="9" customWidth="1"/>
    <col min="3" max="3" width="13.7109375" style="9" customWidth="1"/>
    <col min="4" max="4" width="13.421875" style="9" customWidth="1"/>
    <col min="5" max="5" width="12.421875" style="0" customWidth="1"/>
    <col min="6" max="6" width="12.57421875" style="0" customWidth="1"/>
    <col min="7" max="7" width="12.8515625" style="0" customWidth="1"/>
  </cols>
  <sheetData>
    <row r="1" spans="1:2" ht="12.75">
      <c r="A1" s="6"/>
      <c r="B1" s="8"/>
    </row>
    <row r="3" spans="1:4" ht="14.25" customHeight="1">
      <c r="A3" s="5" t="s">
        <v>67</v>
      </c>
      <c r="B3" s="5"/>
      <c r="C3" s="5"/>
      <c r="D3"/>
    </row>
    <row r="4" spans="1:4" ht="14.25" customHeight="1">
      <c r="A4" s="62" t="s">
        <v>23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1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1958400</v>
      </c>
      <c r="C8" s="12">
        <f t="shared" si="0"/>
        <v>2174594</v>
      </c>
      <c r="D8" s="12">
        <f t="shared" si="0"/>
        <v>358206</v>
      </c>
      <c r="E8" s="12">
        <f t="shared" si="0"/>
        <v>848121</v>
      </c>
      <c r="F8" s="12">
        <f t="shared" si="0"/>
        <v>1355713</v>
      </c>
      <c r="G8" s="26">
        <f t="shared" si="0"/>
        <v>2133389</v>
      </c>
    </row>
    <row r="9" spans="1:7" ht="12.75">
      <c r="A9" s="19" t="s">
        <v>14</v>
      </c>
      <c r="B9" s="10">
        <f aca="true" t="shared" si="1" ref="B9:D11">B26</f>
        <v>1209400</v>
      </c>
      <c r="C9" s="10">
        <f t="shared" si="1"/>
        <v>1255990</v>
      </c>
      <c r="D9" s="10">
        <f t="shared" si="1"/>
        <v>263040</v>
      </c>
      <c r="E9" s="10">
        <f aca="true" t="shared" si="2" ref="E9:G11">E26</f>
        <v>554471</v>
      </c>
      <c r="F9" s="10">
        <f t="shared" si="2"/>
        <v>859525</v>
      </c>
      <c r="G9" s="11">
        <f t="shared" si="2"/>
        <v>1241298</v>
      </c>
    </row>
    <row r="10" spans="1:7" ht="12.75" customHeight="1">
      <c r="A10" s="19" t="s">
        <v>15</v>
      </c>
      <c r="B10" s="10">
        <f t="shared" si="1"/>
        <v>749000</v>
      </c>
      <c r="C10" s="10">
        <f t="shared" si="1"/>
        <v>838604</v>
      </c>
      <c r="D10" s="10">
        <f t="shared" si="1"/>
        <v>95166</v>
      </c>
      <c r="E10" s="10">
        <f t="shared" si="2"/>
        <v>293650</v>
      </c>
      <c r="F10" s="10">
        <f t="shared" si="2"/>
        <v>418317</v>
      </c>
      <c r="G10" s="11">
        <f t="shared" si="2"/>
        <v>813170</v>
      </c>
    </row>
    <row r="11" spans="1:7" ht="12.75">
      <c r="A11" s="19" t="s">
        <v>16</v>
      </c>
      <c r="B11" s="10">
        <f t="shared" si="1"/>
        <v>0</v>
      </c>
      <c r="C11" s="10">
        <f t="shared" si="1"/>
        <v>80000</v>
      </c>
      <c r="D11" s="10">
        <f t="shared" si="1"/>
        <v>0</v>
      </c>
      <c r="E11" s="10">
        <f t="shared" si="2"/>
        <v>0</v>
      </c>
      <c r="F11" s="10">
        <f t="shared" si="2"/>
        <v>77871</v>
      </c>
      <c r="G11" s="11">
        <f t="shared" si="2"/>
        <v>78921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3" ref="B13:G13">B14+B15+B16+B17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26">
        <f t="shared" si="3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4" ref="B19:G19">B8+B13</f>
        <v>1958400</v>
      </c>
      <c r="C19" s="12">
        <f t="shared" si="4"/>
        <v>2174594</v>
      </c>
      <c r="D19" s="12">
        <f t="shared" si="4"/>
        <v>358206</v>
      </c>
      <c r="E19" s="12">
        <f t="shared" si="4"/>
        <v>848121</v>
      </c>
      <c r="F19" s="12">
        <f t="shared" si="4"/>
        <v>1355713</v>
      </c>
      <c r="G19" s="26">
        <f t="shared" si="4"/>
        <v>2133389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v>142</v>
      </c>
      <c r="C21" s="21">
        <f>C38</f>
        <v>122</v>
      </c>
      <c r="D21" s="21">
        <f>D38</f>
        <v>137</v>
      </c>
      <c r="E21" s="21">
        <f>E38</f>
        <v>132</v>
      </c>
      <c r="F21" s="21">
        <f>F38</f>
        <v>126</v>
      </c>
      <c r="G21" s="36">
        <f>G38</f>
        <v>119</v>
      </c>
    </row>
    <row r="22" spans="1:4" ht="13.5" thickBot="1">
      <c r="A22"/>
      <c r="B22"/>
      <c r="C22"/>
      <c r="D22"/>
    </row>
    <row r="23" spans="1:7" ht="38.25">
      <c r="A23" s="13" t="s">
        <v>7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5" ref="B25:G25">B26+B27+B28</f>
        <v>1958400</v>
      </c>
      <c r="C25" s="12">
        <f t="shared" si="5"/>
        <v>2174594</v>
      </c>
      <c r="D25" s="12">
        <f t="shared" si="5"/>
        <v>358206</v>
      </c>
      <c r="E25" s="12">
        <f t="shared" si="5"/>
        <v>848121</v>
      </c>
      <c r="F25" s="12">
        <f t="shared" si="5"/>
        <v>1355713</v>
      </c>
      <c r="G25" s="26">
        <f t="shared" si="5"/>
        <v>2133389</v>
      </c>
    </row>
    <row r="26" spans="1:7" ht="12.75">
      <c r="A26" s="19" t="s">
        <v>14</v>
      </c>
      <c r="B26" s="10">
        <v>1209400</v>
      </c>
      <c r="C26" s="10">
        <v>1255990</v>
      </c>
      <c r="D26" s="10">
        <v>263040</v>
      </c>
      <c r="E26" s="10">
        <v>554471</v>
      </c>
      <c r="F26" s="10">
        <v>859525</v>
      </c>
      <c r="G26" s="11">
        <v>1241298</v>
      </c>
    </row>
    <row r="27" spans="1:7" ht="12.75">
      <c r="A27" s="19" t="s">
        <v>15</v>
      </c>
      <c r="B27" s="10">
        <v>749000</v>
      </c>
      <c r="C27" s="10">
        <v>838604</v>
      </c>
      <c r="D27" s="10">
        <v>95166</v>
      </c>
      <c r="E27" s="10">
        <v>293650</v>
      </c>
      <c r="F27" s="10">
        <v>418317</v>
      </c>
      <c r="G27" s="11">
        <v>813170</v>
      </c>
    </row>
    <row r="28" spans="1:7" ht="12.75">
      <c r="A28" s="19" t="s">
        <v>16</v>
      </c>
      <c r="B28" s="10"/>
      <c r="C28" s="10">
        <v>80000</v>
      </c>
      <c r="D28" s="10"/>
      <c r="E28" s="10"/>
      <c r="F28" s="10">
        <v>77871</v>
      </c>
      <c r="G28" s="11">
        <v>78921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6" ref="B30:G30">B31+B32+B33+B34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26">
        <f t="shared" si="6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7" ref="B36:G36">B25+B30</f>
        <v>1958400</v>
      </c>
      <c r="C36" s="12">
        <f t="shared" si="7"/>
        <v>2174594</v>
      </c>
      <c r="D36" s="12">
        <f t="shared" si="7"/>
        <v>358206</v>
      </c>
      <c r="E36" s="12">
        <f t="shared" si="7"/>
        <v>848121</v>
      </c>
      <c r="F36" s="12">
        <f t="shared" si="7"/>
        <v>1355713</v>
      </c>
      <c r="G36" s="26">
        <f t="shared" si="7"/>
        <v>2133389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142</v>
      </c>
      <c r="C38" s="21">
        <v>122</v>
      </c>
      <c r="D38" s="21">
        <v>137</v>
      </c>
      <c r="E38" s="21">
        <v>132</v>
      </c>
      <c r="F38" s="22">
        <v>126</v>
      </c>
      <c r="G38" s="27">
        <v>119</v>
      </c>
    </row>
  </sheetData>
  <mergeCells count="1">
    <mergeCell ref="A4:D4"/>
  </mergeCells>
  <printOptions/>
  <pageMargins left="0.53" right="0.75" top="1" bottom="1" header="0.5" footer="0.5"/>
  <pageSetup horizontalDpi="600" verticalDpi="600" orientation="portrait" paperSize="9" scale="76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3" sqref="A3:H21"/>
    </sheetView>
  </sheetViews>
  <sheetFormatPr defaultColWidth="9.140625" defaultRowHeight="12.75"/>
  <cols>
    <col min="1" max="1" width="30.8515625" style="7" customWidth="1"/>
    <col min="2" max="2" width="11.140625" style="9" customWidth="1"/>
    <col min="3" max="3" width="10.00390625" style="9" customWidth="1"/>
    <col min="4" max="4" width="11.421875" style="9" customWidth="1"/>
    <col min="5" max="5" width="12.28125" style="0" customWidth="1"/>
    <col min="6" max="6" width="12.00390625" style="0" customWidth="1"/>
    <col min="7" max="7" width="12.140625" style="0" customWidth="1"/>
  </cols>
  <sheetData>
    <row r="1" spans="1:2" ht="12.75">
      <c r="A1" s="6"/>
      <c r="B1" s="8"/>
    </row>
    <row r="3" spans="1:4" ht="20.25" customHeight="1">
      <c r="A3" s="5" t="s">
        <v>67</v>
      </c>
      <c r="B3" s="5"/>
      <c r="C3" s="5"/>
      <c r="D3"/>
    </row>
    <row r="4" spans="1:4" ht="12.75" customHeight="1">
      <c r="A4" s="62" t="s">
        <v>2</v>
      </c>
      <c r="B4" s="62"/>
      <c r="C4" s="62"/>
      <c r="D4" s="62"/>
    </row>
    <row r="5" ht="13.5" thickBot="1"/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7896600</v>
      </c>
      <c r="C8" s="12">
        <f t="shared" si="0"/>
        <v>9211447</v>
      </c>
      <c r="D8" s="12">
        <f t="shared" si="0"/>
        <v>1526085</v>
      </c>
      <c r="E8" s="12">
        <f t="shared" si="0"/>
        <v>4267648</v>
      </c>
      <c r="F8" s="12">
        <f t="shared" si="0"/>
        <v>5432345</v>
      </c>
      <c r="G8" s="26">
        <f t="shared" si="0"/>
        <v>9205952</v>
      </c>
    </row>
    <row r="9" spans="1:7" ht="12.75">
      <c r="A9" s="19" t="s">
        <v>14</v>
      </c>
      <c r="B9" s="10">
        <f aca="true" t="shared" si="1" ref="B9:G9">B26+B43</f>
        <v>5151600</v>
      </c>
      <c r="C9" s="10">
        <f>C26+C43</f>
        <v>5410033</v>
      </c>
      <c r="D9" s="10">
        <f t="shared" si="1"/>
        <v>1161002</v>
      </c>
      <c r="E9" s="10">
        <f t="shared" si="1"/>
        <v>2387148</v>
      </c>
      <c r="F9" s="10">
        <f t="shared" si="1"/>
        <v>3601989</v>
      </c>
      <c r="G9" s="11">
        <f t="shared" si="1"/>
        <v>5409341</v>
      </c>
    </row>
    <row r="10" spans="1:7" ht="15" customHeight="1">
      <c r="A10" s="19" t="s">
        <v>15</v>
      </c>
      <c r="B10" s="10">
        <f>B27</f>
        <v>1745000</v>
      </c>
      <c r="C10" s="10">
        <f>C27</f>
        <v>2064571</v>
      </c>
      <c r="D10" s="10">
        <f aca="true" t="shared" si="2" ref="D10:G11">D27+D44</f>
        <v>365083</v>
      </c>
      <c r="E10" s="10">
        <f t="shared" si="2"/>
        <v>1358293</v>
      </c>
      <c r="F10" s="10">
        <f t="shared" si="2"/>
        <v>1297685</v>
      </c>
      <c r="G10" s="11">
        <f t="shared" si="2"/>
        <v>2061184</v>
      </c>
    </row>
    <row r="11" spans="1:7" ht="12.75">
      <c r="A11" s="19" t="s">
        <v>16</v>
      </c>
      <c r="B11" s="10">
        <f>B28</f>
        <v>1000000</v>
      </c>
      <c r="C11" s="10">
        <f>C28</f>
        <v>1736843</v>
      </c>
      <c r="D11" s="10">
        <f t="shared" si="2"/>
        <v>0</v>
      </c>
      <c r="E11" s="10">
        <f t="shared" si="2"/>
        <v>522207</v>
      </c>
      <c r="F11" s="10">
        <f t="shared" si="2"/>
        <v>532671</v>
      </c>
      <c r="G11" s="11">
        <f t="shared" si="2"/>
        <v>1735427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3" ref="B13:G13">B14+B15+B16+B17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0</v>
      </c>
      <c r="G13" s="26">
        <f t="shared" si="3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4" ref="B19:G19">B8+B13</f>
        <v>7896600</v>
      </c>
      <c r="C19" s="12">
        <f t="shared" si="4"/>
        <v>9211447</v>
      </c>
      <c r="D19" s="12">
        <f t="shared" si="4"/>
        <v>1526085</v>
      </c>
      <c r="E19" s="12">
        <f t="shared" si="4"/>
        <v>4267648</v>
      </c>
      <c r="F19" s="12">
        <f t="shared" si="4"/>
        <v>5432345</v>
      </c>
      <c r="G19" s="26">
        <f t="shared" si="4"/>
        <v>9205952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3.5" thickBot="1">
      <c r="A21" s="20" t="s">
        <v>19</v>
      </c>
      <c r="B21" s="21">
        <f aca="true" t="shared" si="5" ref="B21:G21">B38+B55</f>
        <v>568</v>
      </c>
      <c r="C21" s="21">
        <f t="shared" si="5"/>
        <v>550</v>
      </c>
      <c r="D21" s="21">
        <f t="shared" si="5"/>
        <v>520</v>
      </c>
      <c r="E21" s="21">
        <f t="shared" si="5"/>
        <v>530</v>
      </c>
      <c r="F21" s="21">
        <f t="shared" si="5"/>
        <v>519</v>
      </c>
      <c r="G21" s="36">
        <f t="shared" si="5"/>
        <v>525</v>
      </c>
    </row>
    <row r="22" spans="1:4" ht="13.5" thickBot="1">
      <c r="A22"/>
      <c r="B22"/>
      <c r="C22"/>
      <c r="D22"/>
    </row>
    <row r="23" spans="1:7" ht="38.25">
      <c r="A23" s="13" t="s">
        <v>29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6" ref="B25:G25">B26+B27+B28</f>
        <v>7649000</v>
      </c>
      <c r="C25" s="12">
        <f t="shared" si="6"/>
        <v>9211447</v>
      </c>
      <c r="D25" s="12">
        <f t="shared" si="6"/>
        <v>1526085</v>
      </c>
      <c r="E25" s="12">
        <f t="shared" si="6"/>
        <v>4267648</v>
      </c>
      <c r="F25" s="12">
        <f t="shared" si="6"/>
        <v>5432345</v>
      </c>
      <c r="G25" s="26">
        <f t="shared" si="6"/>
        <v>9205952</v>
      </c>
    </row>
    <row r="26" spans="1:7" ht="12.75">
      <c r="A26" s="19" t="s">
        <v>14</v>
      </c>
      <c r="B26" s="10">
        <v>4904000</v>
      </c>
      <c r="C26" s="10">
        <v>5410033</v>
      </c>
      <c r="D26" s="10">
        <v>1161002</v>
      </c>
      <c r="E26" s="10">
        <v>2387148</v>
      </c>
      <c r="F26" s="10">
        <v>3601989</v>
      </c>
      <c r="G26" s="11">
        <v>5409341</v>
      </c>
    </row>
    <row r="27" spans="1:7" ht="12.75">
      <c r="A27" s="19" t="s">
        <v>15</v>
      </c>
      <c r="B27" s="10">
        <v>1745000</v>
      </c>
      <c r="C27" s="10">
        <v>2064571</v>
      </c>
      <c r="D27" s="10">
        <v>365083</v>
      </c>
      <c r="E27" s="10">
        <v>1358293</v>
      </c>
      <c r="F27" s="10">
        <v>1297685</v>
      </c>
      <c r="G27" s="11">
        <v>2061184</v>
      </c>
    </row>
    <row r="28" spans="1:7" ht="12.75">
      <c r="A28" s="19" t="s">
        <v>16</v>
      </c>
      <c r="B28" s="10">
        <v>1000000</v>
      </c>
      <c r="C28" s="10">
        <v>1736843</v>
      </c>
      <c r="D28" s="10">
        <v>0</v>
      </c>
      <c r="E28" s="10">
        <v>522207</v>
      </c>
      <c r="F28" s="10">
        <v>532671</v>
      </c>
      <c r="G28" s="11">
        <v>1735427</v>
      </c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7" ref="B30:G30">B31+B32+B33+B34</f>
        <v>0</v>
      </c>
      <c r="C30" s="12">
        <f t="shared" si="7"/>
        <v>0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26">
        <f t="shared" si="7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8" ref="B36:G36">B25+B30</f>
        <v>7649000</v>
      </c>
      <c r="C36" s="12">
        <f t="shared" si="8"/>
        <v>9211447</v>
      </c>
      <c r="D36" s="12">
        <f t="shared" si="8"/>
        <v>1526085</v>
      </c>
      <c r="E36" s="12">
        <f t="shared" si="8"/>
        <v>4267648</v>
      </c>
      <c r="F36" s="12">
        <f t="shared" si="8"/>
        <v>5432345</v>
      </c>
      <c r="G36" s="26">
        <f t="shared" si="8"/>
        <v>9205952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3.5" thickBot="1">
      <c r="A38" s="20" t="s">
        <v>19</v>
      </c>
      <c r="B38" s="21">
        <v>550</v>
      </c>
      <c r="C38" s="21">
        <v>550</v>
      </c>
      <c r="D38" s="21">
        <v>520</v>
      </c>
      <c r="E38" s="22">
        <v>530</v>
      </c>
      <c r="F38" s="22">
        <v>519</v>
      </c>
      <c r="G38" s="27">
        <v>525</v>
      </c>
    </row>
    <row r="39" ht="13.5" thickBot="1"/>
    <row r="40" spans="1:7" ht="38.25">
      <c r="A40" s="13" t="s">
        <v>29</v>
      </c>
      <c r="B40" s="14" t="s">
        <v>62</v>
      </c>
      <c r="C40" s="14" t="s">
        <v>8</v>
      </c>
      <c r="D40" s="14" t="s">
        <v>9</v>
      </c>
      <c r="E40" s="14" t="s">
        <v>10</v>
      </c>
      <c r="F40" s="14" t="s">
        <v>11</v>
      </c>
      <c r="G40" s="15" t="s">
        <v>12</v>
      </c>
    </row>
    <row r="41" spans="1:7" ht="12.75">
      <c r="A41" s="16">
        <v>1</v>
      </c>
      <c r="B41" s="17">
        <v>2</v>
      </c>
      <c r="C41" s="17">
        <v>3</v>
      </c>
      <c r="D41" s="17">
        <v>4</v>
      </c>
      <c r="E41" s="17">
        <v>5</v>
      </c>
      <c r="F41" s="17">
        <v>6</v>
      </c>
      <c r="G41" s="25">
        <v>7</v>
      </c>
    </row>
    <row r="42" spans="1:7" ht="12.75">
      <c r="A42" s="18" t="s">
        <v>13</v>
      </c>
      <c r="B42" s="12">
        <f aca="true" t="shared" si="9" ref="B42:G42">B43+B44+B45</f>
        <v>247600</v>
      </c>
      <c r="C42" s="12">
        <f t="shared" si="9"/>
        <v>0</v>
      </c>
      <c r="D42" s="12">
        <f t="shared" si="9"/>
        <v>0</v>
      </c>
      <c r="E42" s="12">
        <f t="shared" si="9"/>
        <v>0</v>
      </c>
      <c r="F42" s="12">
        <f t="shared" si="9"/>
        <v>0</v>
      </c>
      <c r="G42" s="26">
        <f t="shared" si="9"/>
        <v>0</v>
      </c>
    </row>
    <row r="43" spans="1:7" ht="12.75">
      <c r="A43" s="19" t="s">
        <v>14</v>
      </c>
      <c r="B43" s="10">
        <v>247600</v>
      </c>
      <c r="C43" s="10"/>
      <c r="D43" s="10"/>
      <c r="E43" s="10"/>
      <c r="F43" s="10"/>
      <c r="G43" s="11"/>
    </row>
    <row r="44" spans="1:7" ht="12.75">
      <c r="A44" s="19" t="s">
        <v>15</v>
      </c>
      <c r="B44" s="10"/>
      <c r="C44" s="10"/>
      <c r="D44" s="10"/>
      <c r="E44" s="10"/>
      <c r="F44" s="10"/>
      <c r="G44" s="11"/>
    </row>
    <row r="45" spans="1:7" ht="12.75">
      <c r="A45" s="19" t="s">
        <v>16</v>
      </c>
      <c r="B45" s="10"/>
      <c r="C45" s="10"/>
      <c r="D45" s="10"/>
      <c r="E45" s="10"/>
      <c r="F45" s="10"/>
      <c r="G45" s="11"/>
    </row>
    <row r="46" spans="1:7" ht="12.75">
      <c r="A46" s="19"/>
      <c r="B46" s="10"/>
      <c r="C46" s="10"/>
      <c r="D46" s="10"/>
      <c r="E46" s="10"/>
      <c r="F46" s="10"/>
      <c r="G46" s="11"/>
    </row>
    <row r="47" spans="1:7" ht="25.5">
      <c r="A47" s="18" t="s">
        <v>17</v>
      </c>
      <c r="B47" s="12">
        <f aca="true" t="shared" si="10" ref="B47:G47">B48+B49+B50+B51</f>
        <v>0</v>
      </c>
      <c r="C47" s="12">
        <f t="shared" si="10"/>
        <v>0</v>
      </c>
      <c r="D47" s="12">
        <f t="shared" si="10"/>
        <v>0</v>
      </c>
      <c r="E47" s="12">
        <f t="shared" si="10"/>
        <v>0</v>
      </c>
      <c r="F47" s="12">
        <f t="shared" si="10"/>
        <v>0</v>
      </c>
      <c r="G47" s="26">
        <f t="shared" si="10"/>
        <v>0</v>
      </c>
    </row>
    <row r="48" spans="1:7" ht="12.75">
      <c r="A48" s="19"/>
      <c r="B48" s="10"/>
      <c r="C48" s="10"/>
      <c r="D48" s="10"/>
      <c r="E48" s="3"/>
      <c r="F48" s="3"/>
      <c r="G48" s="4"/>
    </row>
    <row r="49" spans="1:7" ht="12.75">
      <c r="A49" s="19"/>
      <c r="B49" s="10"/>
      <c r="C49" s="10"/>
      <c r="D49" s="10"/>
      <c r="E49" s="3"/>
      <c r="F49" s="3"/>
      <c r="G49" s="4"/>
    </row>
    <row r="50" spans="1:7" ht="12.75">
      <c r="A50" s="19"/>
      <c r="B50" s="10"/>
      <c r="C50" s="10"/>
      <c r="D50" s="10"/>
      <c r="E50" s="3"/>
      <c r="F50" s="3"/>
      <c r="G50" s="4"/>
    </row>
    <row r="51" spans="1:7" ht="12.75">
      <c r="A51" s="19"/>
      <c r="B51" s="10"/>
      <c r="C51" s="10"/>
      <c r="D51" s="10"/>
      <c r="E51" s="3"/>
      <c r="F51" s="3"/>
      <c r="G51" s="4"/>
    </row>
    <row r="52" spans="1:7" ht="12.75">
      <c r="A52" s="19"/>
      <c r="B52" s="10"/>
      <c r="C52" s="10"/>
      <c r="D52" s="10"/>
      <c r="E52" s="3"/>
      <c r="F52" s="3"/>
      <c r="G52" s="4"/>
    </row>
    <row r="53" spans="1:7" ht="12.75">
      <c r="A53" s="18" t="s">
        <v>18</v>
      </c>
      <c r="B53" s="12">
        <f aca="true" t="shared" si="11" ref="B53:G53">B42+B47</f>
        <v>247600</v>
      </c>
      <c r="C53" s="12">
        <f t="shared" si="11"/>
        <v>0</v>
      </c>
      <c r="D53" s="12">
        <f t="shared" si="11"/>
        <v>0</v>
      </c>
      <c r="E53" s="12">
        <f t="shared" si="11"/>
        <v>0</v>
      </c>
      <c r="F53" s="12">
        <f t="shared" si="11"/>
        <v>0</v>
      </c>
      <c r="G53" s="26">
        <f t="shared" si="11"/>
        <v>0</v>
      </c>
    </row>
    <row r="54" spans="1:7" ht="12.75">
      <c r="A54" s="19"/>
      <c r="B54" s="10"/>
      <c r="C54" s="10"/>
      <c r="D54" s="10"/>
      <c r="E54" s="3"/>
      <c r="F54" s="3"/>
      <c r="G54" s="4"/>
    </row>
    <row r="55" spans="1:7" ht="13.5" thickBot="1">
      <c r="A55" s="20" t="s">
        <v>19</v>
      </c>
      <c r="B55" s="21">
        <v>18</v>
      </c>
      <c r="C55" s="21"/>
      <c r="D55" s="21"/>
      <c r="E55" s="21"/>
      <c r="F55" s="22"/>
      <c r="G55" s="27"/>
    </row>
  </sheetData>
  <mergeCells count="1">
    <mergeCell ref="A4:D4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" sqref="A3:H21"/>
    </sheetView>
  </sheetViews>
  <sheetFormatPr defaultColWidth="9.140625" defaultRowHeight="12.75"/>
  <cols>
    <col min="1" max="1" width="30.421875" style="7" customWidth="1"/>
    <col min="2" max="2" width="12.28125" style="9" customWidth="1"/>
    <col min="3" max="3" width="14.00390625" style="9" customWidth="1"/>
    <col min="4" max="4" width="14.140625" style="9" customWidth="1"/>
    <col min="5" max="5" width="13.00390625" style="0" customWidth="1"/>
    <col min="6" max="6" width="12.140625" style="0" customWidth="1"/>
    <col min="7" max="7" width="12.57421875" style="0" customWidth="1"/>
  </cols>
  <sheetData>
    <row r="1" spans="1:2" ht="12.75">
      <c r="A1" s="6"/>
      <c r="B1" s="8"/>
    </row>
    <row r="3" spans="1:4" ht="15" customHeight="1">
      <c r="A3" s="5" t="s">
        <v>67</v>
      </c>
      <c r="B3" s="5"/>
      <c r="C3" s="5"/>
      <c r="D3"/>
    </row>
    <row r="4" spans="1:4" ht="13.5" customHeight="1">
      <c r="A4" s="61" t="s">
        <v>3</v>
      </c>
      <c r="B4" s="61"/>
      <c r="C4" s="61"/>
      <c r="D4" s="61"/>
    </row>
    <row r="5" spans="1:4" s="24" customFormat="1" ht="13.5" thickBot="1">
      <c r="A5" s="28"/>
      <c r="B5" s="29"/>
      <c r="C5" s="29"/>
      <c r="D5" s="29"/>
    </row>
    <row r="6" spans="1:7" ht="38.25">
      <c r="A6" s="13" t="s">
        <v>7</v>
      </c>
      <c r="B6" s="14" t="s">
        <v>62</v>
      </c>
      <c r="C6" s="14" t="s">
        <v>8</v>
      </c>
      <c r="D6" s="14" t="s">
        <v>9</v>
      </c>
      <c r="E6" s="14" t="s">
        <v>10</v>
      </c>
      <c r="F6" s="14" t="s">
        <v>11</v>
      </c>
      <c r="G6" s="35" t="s">
        <v>12</v>
      </c>
    </row>
    <row r="7" spans="1:7" ht="12.7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5">
        <v>7</v>
      </c>
    </row>
    <row r="8" spans="1:7" ht="12.75">
      <c r="A8" s="18" t="s">
        <v>13</v>
      </c>
      <c r="B8" s="12">
        <f aca="true" t="shared" si="0" ref="B8:G8">B9+B10+B11</f>
        <v>700200</v>
      </c>
      <c r="C8" s="12">
        <f t="shared" si="0"/>
        <v>732311</v>
      </c>
      <c r="D8" s="12">
        <f t="shared" si="0"/>
        <v>114202</v>
      </c>
      <c r="E8" s="12">
        <f t="shared" si="0"/>
        <v>325857</v>
      </c>
      <c r="F8" s="12">
        <f t="shared" si="0"/>
        <v>389655</v>
      </c>
      <c r="G8" s="26">
        <f t="shared" si="0"/>
        <v>712281</v>
      </c>
    </row>
    <row r="9" spans="1:7" ht="13.5" customHeight="1">
      <c r="A9" s="19" t="s">
        <v>14</v>
      </c>
      <c r="B9" s="10">
        <f>B26+B43</f>
        <v>303800</v>
      </c>
      <c r="C9" s="10">
        <f aca="true" t="shared" si="1" ref="C9:G11">C26+C43</f>
        <v>349291</v>
      </c>
      <c r="D9" s="10">
        <f t="shared" si="1"/>
        <v>88297</v>
      </c>
      <c r="E9" s="10">
        <f t="shared" si="1"/>
        <v>168092</v>
      </c>
      <c r="F9" s="10">
        <f t="shared" si="1"/>
        <v>228242</v>
      </c>
      <c r="G9" s="11">
        <f t="shared" si="1"/>
        <v>347228</v>
      </c>
    </row>
    <row r="10" spans="1:7" ht="12.75">
      <c r="A10" s="19" t="s">
        <v>15</v>
      </c>
      <c r="B10" s="10">
        <f>B27+B44</f>
        <v>396400</v>
      </c>
      <c r="C10" s="10">
        <f>C27+C44</f>
        <v>383020</v>
      </c>
      <c r="D10" s="10">
        <f t="shared" si="1"/>
        <v>25905</v>
      </c>
      <c r="E10" s="10">
        <f t="shared" si="1"/>
        <v>157765</v>
      </c>
      <c r="F10" s="10">
        <f t="shared" si="1"/>
        <v>161413</v>
      </c>
      <c r="G10" s="11">
        <f t="shared" si="1"/>
        <v>365053</v>
      </c>
    </row>
    <row r="11" spans="1:7" ht="12.75">
      <c r="A11" s="19" t="s">
        <v>16</v>
      </c>
      <c r="B11" s="10">
        <f>B28+B45</f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7" ht="12.75">
      <c r="A12" s="19"/>
      <c r="B12" s="10"/>
      <c r="C12" s="10"/>
      <c r="D12" s="10"/>
      <c r="E12" s="10"/>
      <c r="F12" s="10"/>
      <c r="G12" s="11"/>
    </row>
    <row r="13" spans="1:7" ht="25.5">
      <c r="A13" s="18" t="s">
        <v>17</v>
      </c>
      <c r="B13" s="12">
        <f aca="true" t="shared" si="2" ref="B13:G13">B14+B15+B16+B17</f>
        <v>0</v>
      </c>
      <c r="C13" s="12">
        <f t="shared" si="2"/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26">
        <f t="shared" si="2"/>
        <v>0</v>
      </c>
    </row>
    <row r="14" spans="1:7" ht="12.75">
      <c r="A14" s="19"/>
      <c r="B14" s="10"/>
      <c r="C14" s="10"/>
      <c r="D14" s="10"/>
      <c r="E14" s="3"/>
      <c r="F14" s="3"/>
      <c r="G14" s="4"/>
    </row>
    <row r="15" spans="1:7" ht="12.75">
      <c r="A15" s="19"/>
      <c r="B15" s="10"/>
      <c r="C15" s="10"/>
      <c r="D15" s="10"/>
      <c r="E15" s="3"/>
      <c r="F15" s="3"/>
      <c r="G15" s="4"/>
    </row>
    <row r="16" spans="1:7" ht="12.75">
      <c r="A16" s="19"/>
      <c r="B16" s="10"/>
      <c r="C16" s="10"/>
      <c r="D16" s="10"/>
      <c r="E16" s="3"/>
      <c r="F16" s="3"/>
      <c r="G16" s="4"/>
    </row>
    <row r="17" spans="1:7" ht="12.75">
      <c r="A17" s="19"/>
      <c r="B17" s="10"/>
      <c r="C17" s="10"/>
      <c r="D17" s="10"/>
      <c r="E17" s="3"/>
      <c r="F17" s="3"/>
      <c r="G17" s="4"/>
    </row>
    <row r="18" spans="1:7" ht="12.75">
      <c r="A18" s="19"/>
      <c r="B18" s="10"/>
      <c r="C18" s="10"/>
      <c r="D18" s="10"/>
      <c r="E18" s="3"/>
      <c r="F18" s="3"/>
      <c r="G18" s="4"/>
    </row>
    <row r="19" spans="1:7" ht="12.75">
      <c r="A19" s="18" t="s">
        <v>18</v>
      </c>
      <c r="B19" s="12">
        <f aca="true" t="shared" si="3" ref="B19:G19">B8+B13</f>
        <v>700200</v>
      </c>
      <c r="C19" s="12">
        <f t="shared" si="3"/>
        <v>732311</v>
      </c>
      <c r="D19" s="12">
        <f t="shared" si="3"/>
        <v>114202</v>
      </c>
      <c r="E19" s="12">
        <f t="shared" si="3"/>
        <v>325857</v>
      </c>
      <c r="F19" s="12">
        <f t="shared" si="3"/>
        <v>389655</v>
      </c>
      <c r="G19" s="26">
        <f t="shared" si="3"/>
        <v>712281</v>
      </c>
    </row>
    <row r="20" spans="1:7" ht="12.75">
      <c r="A20" s="19"/>
      <c r="B20" s="10"/>
      <c r="C20" s="10"/>
      <c r="D20" s="10"/>
      <c r="E20" s="3"/>
      <c r="F20" s="3"/>
      <c r="G20" s="4"/>
    </row>
    <row r="21" spans="1:7" ht="16.5" customHeight="1" thickBot="1">
      <c r="A21" s="20" t="s">
        <v>19</v>
      </c>
      <c r="B21" s="21">
        <f aca="true" t="shared" si="4" ref="B21:G21">B38+B55</f>
        <v>31</v>
      </c>
      <c r="C21" s="21">
        <f t="shared" si="4"/>
        <v>36</v>
      </c>
      <c r="D21" s="21">
        <f t="shared" si="4"/>
        <v>30</v>
      </c>
      <c r="E21" s="21">
        <f t="shared" si="4"/>
        <v>29</v>
      </c>
      <c r="F21" s="21">
        <f t="shared" si="4"/>
        <v>30</v>
      </c>
      <c r="G21" s="36">
        <f t="shared" si="4"/>
        <v>35</v>
      </c>
    </row>
    <row r="22" spans="1:4" ht="13.5" thickBot="1">
      <c r="A22"/>
      <c r="B22"/>
      <c r="C22"/>
      <c r="D22"/>
    </row>
    <row r="23" spans="1:7" ht="38.25">
      <c r="A23" s="13" t="s">
        <v>33</v>
      </c>
      <c r="B23" s="14" t="s">
        <v>62</v>
      </c>
      <c r="C23" s="14" t="s">
        <v>8</v>
      </c>
      <c r="D23" s="14" t="s">
        <v>9</v>
      </c>
      <c r="E23" s="14" t="s">
        <v>10</v>
      </c>
      <c r="F23" s="14" t="s">
        <v>11</v>
      </c>
      <c r="G23" s="15" t="s">
        <v>12</v>
      </c>
    </row>
    <row r="24" spans="1:7" ht="12.75">
      <c r="A24" s="16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25">
        <v>7</v>
      </c>
    </row>
    <row r="25" spans="1:7" ht="12.75">
      <c r="A25" s="18" t="s">
        <v>13</v>
      </c>
      <c r="B25" s="12">
        <f aca="true" t="shared" si="5" ref="B25:G25">B26+B27+B28</f>
        <v>700200</v>
      </c>
      <c r="C25" s="12">
        <f t="shared" si="5"/>
        <v>732311</v>
      </c>
      <c r="D25" s="12">
        <f t="shared" si="5"/>
        <v>114202</v>
      </c>
      <c r="E25" s="12">
        <f t="shared" si="5"/>
        <v>325857</v>
      </c>
      <c r="F25" s="12">
        <f t="shared" si="5"/>
        <v>389655</v>
      </c>
      <c r="G25" s="26">
        <f t="shared" si="5"/>
        <v>712281</v>
      </c>
    </row>
    <row r="26" spans="1:7" ht="12.75">
      <c r="A26" s="19" t="s">
        <v>14</v>
      </c>
      <c r="B26" s="10">
        <v>303800</v>
      </c>
      <c r="C26" s="10">
        <v>349291</v>
      </c>
      <c r="D26" s="10">
        <v>88297</v>
      </c>
      <c r="E26" s="10">
        <v>168092</v>
      </c>
      <c r="F26" s="10">
        <f>224810+3432</f>
        <v>228242</v>
      </c>
      <c r="G26" s="11">
        <v>347228</v>
      </c>
    </row>
    <row r="27" spans="1:7" ht="12.75">
      <c r="A27" s="19" t="s">
        <v>15</v>
      </c>
      <c r="B27" s="10">
        <v>396400</v>
      </c>
      <c r="C27" s="10">
        <v>383020</v>
      </c>
      <c r="D27" s="10">
        <v>25905</v>
      </c>
      <c r="E27" s="10">
        <v>157765</v>
      </c>
      <c r="F27" s="10">
        <v>161413</v>
      </c>
      <c r="G27" s="11">
        <v>365053</v>
      </c>
    </row>
    <row r="28" spans="1:7" ht="12.75">
      <c r="A28" s="19" t="s">
        <v>16</v>
      </c>
      <c r="B28" s="10">
        <v>0</v>
      </c>
      <c r="C28" s="10">
        <v>0</v>
      </c>
      <c r="D28" s="10">
        <v>0</v>
      </c>
      <c r="E28" s="10">
        <v>0</v>
      </c>
      <c r="F28" s="10"/>
      <c r="G28" s="11"/>
    </row>
    <row r="29" spans="1:7" ht="12.75">
      <c r="A29" s="19"/>
      <c r="B29" s="10"/>
      <c r="C29" s="10"/>
      <c r="D29" s="10"/>
      <c r="E29" s="10"/>
      <c r="F29" s="10"/>
      <c r="G29" s="11"/>
    </row>
    <row r="30" spans="1:7" ht="25.5">
      <c r="A30" s="18" t="s">
        <v>17</v>
      </c>
      <c r="B30" s="12">
        <f aca="true" t="shared" si="6" ref="B30:G30">B31+B32+B33+B34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26">
        <f t="shared" si="6"/>
        <v>0</v>
      </c>
    </row>
    <row r="31" spans="1:7" ht="12.75">
      <c r="A31" s="19"/>
      <c r="B31" s="10"/>
      <c r="C31" s="10"/>
      <c r="D31" s="10"/>
      <c r="E31" s="3"/>
      <c r="F31" s="3"/>
      <c r="G31" s="4"/>
    </row>
    <row r="32" spans="1:7" ht="12.75">
      <c r="A32" s="19"/>
      <c r="B32" s="10"/>
      <c r="C32" s="10"/>
      <c r="D32" s="10"/>
      <c r="E32" s="3"/>
      <c r="F32" s="3"/>
      <c r="G32" s="4"/>
    </row>
    <row r="33" spans="1:7" ht="12.75">
      <c r="A33" s="19"/>
      <c r="B33" s="10"/>
      <c r="C33" s="10"/>
      <c r="D33" s="10"/>
      <c r="E33" s="3"/>
      <c r="F33" s="3"/>
      <c r="G33" s="4"/>
    </row>
    <row r="34" spans="1:7" ht="12.75">
      <c r="A34" s="19"/>
      <c r="B34" s="10"/>
      <c r="C34" s="10"/>
      <c r="D34" s="10"/>
      <c r="E34" s="3"/>
      <c r="F34" s="3"/>
      <c r="G34" s="4"/>
    </row>
    <row r="35" spans="1:7" ht="12.75">
      <c r="A35" s="19"/>
      <c r="B35" s="10"/>
      <c r="C35" s="10"/>
      <c r="D35" s="10"/>
      <c r="E35" s="3"/>
      <c r="F35" s="3"/>
      <c r="G35" s="4"/>
    </row>
    <row r="36" spans="1:7" ht="12.75">
      <c r="A36" s="18" t="s">
        <v>18</v>
      </c>
      <c r="B36" s="12">
        <f aca="true" t="shared" si="7" ref="B36:G36">B25+B30</f>
        <v>700200</v>
      </c>
      <c r="C36" s="12">
        <f t="shared" si="7"/>
        <v>732311</v>
      </c>
      <c r="D36" s="12">
        <f t="shared" si="7"/>
        <v>114202</v>
      </c>
      <c r="E36" s="12">
        <f t="shared" si="7"/>
        <v>325857</v>
      </c>
      <c r="F36" s="12">
        <f t="shared" si="7"/>
        <v>389655</v>
      </c>
      <c r="G36" s="26">
        <f t="shared" si="7"/>
        <v>712281</v>
      </c>
    </row>
    <row r="37" spans="1:7" ht="12.75">
      <c r="A37" s="19"/>
      <c r="B37" s="10"/>
      <c r="C37" s="10"/>
      <c r="D37" s="10"/>
      <c r="E37" s="3"/>
      <c r="F37" s="3"/>
      <c r="G37" s="4"/>
    </row>
    <row r="38" spans="1:7" ht="15" customHeight="1" thickBot="1">
      <c r="A38" s="20" t="s">
        <v>19</v>
      </c>
      <c r="B38" s="21">
        <v>31</v>
      </c>
      <c r="C38" s="21">
        <v>36</v>
      </c>
      <c r="D38" s="21">
        <v>30</v>
      </c>
      <c r="E38" s="21">
        <v>29</v>
      </c>
      <c r="F38" s="22">
        <v>30</v>
      </c>
      <c r="G38" s="27">
        <v>35</v>
      </c>
    </row>
  </sheetData>
  <mergeCells count="1">
    <mergeCell ref="A4:D4"/>
  </mergeCells>
  <printOptions/>
  <pageMargins left="0.53" right="0.75" top="1" bottom="1" header="0.5" footer="0.5"/>
  <pageSetup horizontalDpi="600" verticalDpi="600" orientation="portrait" paperSize="9" scale="7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TStoyanova</cp:lastModifiedBy>
  <cp:lastPrinted>2009-01-30T14:27:04Z</cp:lastPrinted>
  <dcterms:created xsi:type="dcterms:W3CDTF">1996-10-14T23:33:28Z</dcterms:created>
  <dcterms:modified xsi:type="dcterms:W3CDTF">2009-01-30T14:27:53Z</dcterms:modified>
  <cp:category/>
  <cp:version/>
  <cp:contentType/>
  <cp:contentStatus/>
</cp:coreProperties>
</file>