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<sst xmlns="http://schemas.openxmlformats.org/spreadsheetml/2006/main" count="2104" uniqueCount="1612">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</sst>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ugust\mf\B1_2014_8_23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september\mf\B1_2014_9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4126631</v>
          </cell>
          <cell r="F72">
            <v>818947</v>
          </cell>
          <cell r="G72">
            <v>3141524</v>
          </cell>
        </row>
        <row r="75">
          <cell r="E75">
            <v>781607</v>
          </cell>
          <cell r="F75">
            <v>621737</v>
          </cell>
        </row>
        <row r="76">
          <cell r="E76">
            <v>818393</v>
          </cell>
          <cell r="F76">
            <v>191090</v>
          </cell>
        </row>
        <row r="87">
          <cell r="E87">
            <v>25078000</v>
          </cell>
          <cell r="F87">
            <v>15144344</v>
          </cell>
          <cell r="G87">
            <v>1341044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3569885</v>
          </cell>
          <cell r="G105">
            <v>0</v>
          </cell>
        </row>
        <row r="109">
          <cell r="E109">
            <v>174000</v>
          </cell>
          <cell r="F109">
            <v>-1019404</v>
          </cell>
          <cell r="G109">
            <v>8758</v>
          </cell>
        </row>
        <row r="115">
          <cell r="E115">
            <v>0</v>
          </cell>
          <cell r="F115">
            <v>-5977142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32057821</v>
          </cell>
        </row>
        <row r="133">
          <cell r="E133">
            <v>6885</v>
          </cell>
          <cell r="F133">
            <v>6885</v>
          </cell>
          <cell r="G133">
            <v>0</v>
          </cell>
        </row>
        <row r="136">
          <cell r="E136">
            <v>40560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26572223</v>
          </cell>
          <cell r="F181">
            <v>19392914</v>
          </cell>
          <cell r="G181">
            <v>0</v>
          </cell>
        </row>
        <row r="184">
          <cell r="E184">
            <v>2456950</v>
          </cell>
          <cell r="F184">
            <v>2260157</v>
          </cell>
          <cell r="G184">
            <v>0</v>
          </cell>
        </row>
        <row r="190">
          <cell r="E190">
            <v>6665690</v>
          </cell>
          <cell r="F190">
            <v>4953403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21366707</v>
          </cell>
          <cell r="F197">
            <v>15111510</v>
          </cell>
          <cell r="G197">
            <v>22697</v>
          </cell>
        </row>
        <row r="215">
          <cell r="E215">
            <v>603448</v>
          </cell>
          <cell r="F215">
            <v>7627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9814780</v>
          </cell>
          <cell r="F230">
            <v>7909411</v>
          </cell>
          <cell r="G230">
            <v>3144516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122294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183840812</v>
          </cell>
          <cell r="F256">
            <v>133184010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1184424</v>
          </cell>
          <cell r="F262">
            <v>478683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2455257</v>
          </cell>
          <cell r="F266">
            <v>879292</v>
          </cell>
          <cell r="G266">
            <v>0</v>
          </cell>
        </row>
        <row r="267">
          <cell r="E267">
            <v>2969996</v>
          </cell>
          <cell r="F267">
            <v>2143698</v>
          </cell>
          <cell r="G267">
            <v>0</v>
          </cell>
        </row>
        <row r="275">
          <cell r="E275">
            <v>396300</v>
          </cell>
          <cell r="F275">
            <v>514864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220675555</v>
          </cell>
          <cell r="F362">
            <v>118750423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13308269</v>
          </cell>
          <cell r="F378">
            <v>31706612</v>
          </cell>
          <cell r="G378">
            <v>-875183</v>
          </cell>
        </row>
        <row r="383">
          <cell r="E383">
            <v>0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8735408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10577129</v>
          </cell>
          <cell r="G467">
            <v>15450908</v>
          </cell>
        </row>
        <row r="480">
          <cell r="E480">
            <v>-25844848</v>
          </cell>
          <cell r="F480">
            <v>-16324356</v>
          </cell>
          <cell r="G480">
            <v>-15458881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4820529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-5215078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  <cell r="F560">
            <v>-349</v>
          </cell>
        </row>
        <row r="561">
          <cell r="F561">
            <v>-4447</v>
          </cell>
          <cell r="G561">
            <v>-1341440</v>
          </cell>
        </row>
        <row r="564">
          <cell r="F564">
            <v>-55855</v>
          </cell>
        </row>
        <row r="565">
          <cell r="F565">
            <v>-62167</v>
          </cell>
        </row>
        <row r="566">
          <cell r="F566">
            <v>-113173</v>
          </cell>
        </row>
        <row r="567">
          <cell r="F567">
            <v>-2931</v>
          </cell>
          <cell r="G567">
            <v>142</v>
          </cell>
        </row>
        <row r="568">
          <cell r="F568">
            <v>10125</v>
          </cell>
        </row>
        <row r="571">
          <cell r="F571">
            <v>-20357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864" t="e">
        <f>#REF!</f>
        <v>#REF!</v>
      </c>
      <c r="C7" s="865"/>
      <c r="D7" s="865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866" t="e">
        <f>#REF!</f>
        <v>#REF!</v>
      </c>
      <c r="C9" s="867"/>
      <c r="D9" s="867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6" t="e">
        <f>#REF!</f>
        <v>#REF!</v>
      </c>
      <c r="C12" s="867"/>
      <c r="D12" s="867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8" t="s">
        <v>1126</v>
      </c>
      <c r="D22" s="869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5" t="s">
        <v>1127</v>
      </c>
      <c r="D23" s="816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6" t="s">
        <v>1128</v>
      </c>
      <c r="D24" s="838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5" t="s">
        <v>1609</v>
      </c>
      <c r="D25" s="816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5" t="s">
        <v>1129</v>
      </c>
      <c r="D26" s="816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5" t="s">
        <v>136</v>
      </c>
      <c r="D27" s="816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5" t="s">
        <v>1130</v>
      </c>
      <c r="D28" s="816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5" t="s">
        <v>1131</v>
      </c>
      <c r="D29" s="816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5" t="s">
        <v>1132</v>
      </c>
      <c r="D30" s="816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5" t="s">
        <v>1133</v>
      </c>
      <c r="D31" s="816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5" t="s">
        <v>529</v>
      </c>
      <c r="D32" s="816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5" t="s">
        <v>530</v>
      </c>
      <c r="D33" s="816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5" t="s">
        <v>531</v>
      </c>
      <c r="D34" s="816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5" t="s">
        <v>532</v>
      </c>
      <c r="D35" s="816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2" t="s">
        <v>1347</v>
      </c>
      <c r="D36" s="79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2" t="s">
        <v>836</v>
      </c>
      <c r="D37" s="79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5" t="s">
        <v>837</v>
      </c>
      <c r="D38" s="816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5" t="s">
        <v>1352</v>
      </c>
      <c r="D39" s="816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5" t="s">
        <v>1353</v>
      </c>
      <c r="D40" s="816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5" t="s">
        <v>1354</v>
      </c>
      <c r="D41" s="816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5" t="s">
        <v>995</v>
      </c>
      <c r="D43" s="816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5" t="s">
        <v>996</v>
      </c>
      <c r="D44" s="816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815" t="s">
        <v>15</v>
      </c>
      <c r="D45" s="816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5" t="s">
        <v>16</v>
      </c>
      <c r="D46" s="816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5" t="s">
        <v>743</v>
      </c>
      <c r="D47" s="816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2" t="s">
        <v>744</v>
      </c>
      <c r="D48" s="863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0" t="e">
        <f>$B$7</f>
        <v>#REF!</v>
      </c>
      <c r="C54" s="811"/>
      <c r="D54" s="81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4" t="e">
        <f>$B$9</f>
        <v>#REF!</v>
      </c>
      <c r="C56" s="805"/>
      <c r="D56" s="805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4" t="e">
        <f>$B$12</f>
        <v>#REF!</v>
      </c>
      <c r="C59" s="805"/>
      <c r="D59" s="805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58" t="s">
        <v>1211</v>
      </c>
      <c r="D63" s="859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851" t="s">
        <v>171</v>
      </c>
      <c r="K63" s="851" t="s">
        <v>172</v>
      </c>
      <c r="L63" s="851" t="s">
        <v>173</v>
      </c>
      <c r="M63" s="851" t="s">
        <v>174</v>
      </c>
    </row>
    <row r="64" spans="2:13" s="441" customFormat="1" ht="49.5" customHeight="1" thickBot="1">
      <c r="B64" s="490"/>
      <c r="C64" s="854" t="s">
        <v>137</v>
      </c>
      <c r="D64" s="855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860"/>
      <c r="K64" s="860"/>
      <c r="L64" s="852"/>
      <c r="M64" s="852"/>
    </row>
    <row r="65" spans="2:13" s="441" customFormat="1" ht="39" customHeight="1" thickBot="1">
      <c r="B65" s="492"/>
      <c r="C65" s="856" t="s">
        <v>1000</v>
      </c>
      <c r="D65" s="857"/>
      <c r="E65" s="493"/>
      <c r="F65" s="493"/>
      <c r="G65" s="493"/>
      <c r="H65" s="493"/>
      <c r="I65" s="604">
        <v>1</v>
      </c>
      <c r="J65" s="861"/>
      <c r="K65" s="861"/>
      <c r="L65" s="853"/>
      <c r="M65" s="853"/>
    </row>
    <row r="66" spans="1:13" s="456" customFormat="1" ht="34.5" customHeight="1">
      <c r="A66" s="463">
        <v>5</v>
      </c>
      <c r="B66" s="454">
        <v>100</v>
      </c>
      <c r="C66" s="840" t="s">
        <v>1001</v>
      </c>
      <c r="D66" s="813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2" t="s">
        <v>1445</v>
      </c>
      <c r="D67" s="79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5" t="s">
        <v>1419</v>
      </c>
      <c r="D68" s="816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6" t="s">
        <v>1425</v>
      </c>
      <c r="D69" s="797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2" t="s">
        <v>1426</v>
      </c>
      <c r="D70" s="79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9" t="s">
        <v>624</v>
      </c>
      <c r="D75" s="801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9" t="s">
        <v>625</v>
      </c>
      <c r="D76" s="801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9" t="s">
        <v>626</v>
      </c>
      <c r="D77" s="801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9" t="s">
        <v>1257</v>
      </c>
      <c r="D87" s="801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2" t="s">
        <v>1258</v>
      </c>
      <c r="D89" s="843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2" t="s">
        <v>1259</v>
      </c>
      <c r="D90" s="843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2" t="s">
        <v>403</v>
      </c>
      <c r="D91" s="843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2" t="s">
        <v>1270</v>
      </c>
      <c r="D92" s="843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7" t="s">
        <v>1276</v>
      </c>
      <c r="D94" s="848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49" t="s">
        <v>1280</v>
      </c>
      <c r="D95" s="850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6" t="s">
        <v>1284</v>
      </c>
      <c r="D96" s="84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0" t="e">
        <f>$B$7</f>
        <v>#REF!</v>
      </c>
      <c r="C99" s="811"/>
      <c r="D99" s="81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804" t="e">
        <f>$B$9</f>
        <v>#REF!</v>
      </c>
      <c r="C101" s="805"/>
      <c r="D101" s="805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4" t="e">
        <f>$B$12</f>
        <v>#REF!</v>
      </c>
      <c r="C104" s="805"/>
      <c r="D104" s="805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2"/>
      <c r="D108" s="833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34" t="s">
        <v>1584</v>
      </c>
      <c r="D109" s="835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34" t="s">
        <v>137</v>
      </c>
      <c r="D110" s="835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44"/>
      <c r="D111" s="845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6" t="s">
        <v>1585</v>
      </c>
      <c r="D112" s="837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8" t="s">
        <v>501</v>
      </c>
      <c r="D113" s="799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0" t="s">
        <v>1586</v>
      </c>
      <c r="D114" s="831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5" t="s">
        <v>753</v>
      </c>
      <c r="D115" s="816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9" t="s">
        <v>212</v>
      </c>
      <c r="D116" s="809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8" t="s">
        <v>502</v>
      </c>
      <c r="D117" s="799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0" t="s">
        <v>1262</v>
      </c>
      <c r="D118" s="813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2" t="s">
        <v>1263</v>
      </c>
      <c r="D119" s="79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4" t="s">
        <v>1264</v>
      </c>
      <c r="D120" s="841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0" t="s">
        <v>1265</v>
      </c>
      <c r="D121" s="801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6" t="s">
        <v>1266</v>
      </c>
      <c r="D122" s="827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0" t="s">
        <v>503</v>
      </c>
      <c r="D124" s="801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0" t="s">
        <v>1325</v>
      </c>
      <c r="D125" s="801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8" t="s">
        <v>1267</v>
      </c>
      <c r="D126" s="829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2" t="s">
        <v>1562</v>
      </c>
      <c r="D127" s="823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17" t="s">
        <v>1563</v>
      </c>
      <c r="D128" s="818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8" t="s">
        <v>1564</v>
      </c>
      <c r="D129" s="799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0" t="s">
        <v>1565</v>
      </c>
      <c r="D130" s="831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5" t="s">
        <v>140</v>
      </c>
      <c r="D131" s="816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6" t="s">
        <v>1268</v>
      </c>
      <c r="D132" s="838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6" t="s">
        <v>1269</v>
      </c>
      <c r="D133" s="797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4" t="s">
        <v>8</v>
      </c>
      <c r="D134" s="825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2" t="s">
        <v>1566</v>
      </c>
      <c r="D135" s="823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0" t="e">
        <f>$B$7</f>
        <v>#REF!</v>
      </c>
      <c r="C139" s="811"/>
      <c r="D139" s="81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804" t="e">
        <f>$B$9</f>
        <v>#REF!</v>
      </c>
      <c r="C141" s="805"/>
      <c r="D141" s="805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4" t="e">
        <f>$B$12</f>
        <v>#REF!</v>
      </c>
      <c r="C144" s="805"/>
      <c r="D144" s="805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0" t="e">
        <f>$B$7</f>
        <v>#REF!</v>
      </c>
      <c r="C155" s="811"/>
      <c r="D155" s="81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804" t="e">
        <f>$B$9</f>
        <v>#REF!</v>
      </c>
      <c r="C157" s="805"/>
      <c r="D157" s="805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4" t="e">
        <f>$B$12</f>
        <v>#REF!</v>
      </c>
      <c r="C160" s="805"/>
      <c r="D160" s="805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2" t="s">
        <v>1571</v>
      </c>
      <c r="D168" s="813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9" t="s">
        <v>1574</v>
      </c>
      <c r="D171" s="801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0" t="s">
        <v>1575</v>
      </c>
      <c r="D172" s="821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2" t="s">
        <v>142</v>
      </c>
      <c r="D173" s="79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6" t="s">
        <v>143</v>
      </c>
      <c r="D174" s="797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6" t="s">
        <v>575</v>
      </c>
      <c r="D175" s="797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5" t="s">
        <v>144</v>
      </c>
      <c r="D176" s="816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2" t="s">
        <v>576</v>
      </c>
      <c r="D177" s="79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2" t="s">
        <v>577</v>
      </c>
      <c r="D178" s="79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6" t="s">
        <v>1340</v>
      </c>
      <c r="D179" s="797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6" t="s">
        <v>1587</v>
      </c>
      <c r="D180" s="797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0" t="s">
        <v>213</v>
      </c>
      <c r="D181" s="801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2" t="s">
        <v>581</v>
      </c>
      <c r="D182" s="79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0" t="s">
        <v>1588</v>
      </c>
      <c r="D183" s="814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4" t="s">
        <v>145</v>
      </c>
      <c r="D184" s="797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2" t="s">
        <v>146</v>
      </c>
      <c r="D185" s="79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4" t="s">
        <v>147</v>
      </c>
      <c r="D186" s="795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4" t="s">
        <v>148</v>
      </c>
      <c r="D187" s="797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8" t="s">
        <v>1143</v>
      </c>
      <c r="D188" s="809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0" t="e">
        <f>$B$7</f>
        <v>#REF!</v>
      </c>
      <c r="C193" s="811"/>
      <c r="D193" s="81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804" t="e">
        <f>$B$9</f>
        <v>#REF!</v>
      </c>
      <c r="C195" s="805"/>
      <c r="D195" s="805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4" t="e">
        <f>$B$12</f>
        <v>#REF!</v>
      </c>
      <c r="C198" s="805"/>
      <c r="D198" s="805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06" t="s">
        <v>151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785" t="s">
        <v>153</v>
      </c>
      <c r="D205" s="786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785" t="s">
        <v>155</v>
      </c>
      <c r="D206" s="786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788" t="s">
        <v>157</v>
      </c>
      <c r="D207" s="789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790" t="s">
        <v>159</v>
      </c>
      <c r="D208" s="791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787" t="s">
        <v>161</v>
      </c>
      <c r="D209" s="787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781" t="s">
        <v>163</v>
      </c>
      <c r="D210" s="782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781" t="s">
        <v>165</v>
      </c>
      <c r="D211" s="782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783" t="s">
        <v>167</v>
      </c>
      <c r="D212" s="784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60">
      <selection activeCell="X16" sqref="X1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41912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55226076</v>
      </c>
      <c r="F22" s="157">
        <f>+G22+H22</f>
        <v>49131479</v>
      </c>
      <c r="G22" s="157">
        <f>+G23+G25+G36+G37</f>
        <v>44641896</v>
      </c>
      <c r="H22" s="157">
        <f>+H23+H25+H36+H37</f>
        <v>4489583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55178631</v>
      </c>
      <c r="F25" s="157">
        <f>+G25+H25</f>
        <v>49085777</v>
      </c>
      <c r="G25" s="157">
        <f>+G26+G30+G31+G32+G33</f>
        <v>44594451</v>
      </c>
      <c r="H25" s="157">
        <f>+H26+H30+H31+H32+H33</f>
        <v>4491326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'[4]OTCHET'!E72</f>
        <v>4126631</v>
      </c>
      <c r="F26" s="160">
        <f aca="true" t="shared" si="1" ref="F26:F37">+G26+H26</f>
        <v>3960471</v>
      </c>
      <c r="G26" s="160">
        <f>'[4]OTCHET'!F72</f>
        <v>818947</v>
      </c>
      <c r="H26" s="160">
        <f>'[4]OTCHET'!G72</f>
        <v>3141524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'[4]OTCHET'!E75</f>
        <v>781607</v>
      </c>
      <c r="F28" s="161">
        <f t="shared" si="1"/>
        <v>621737</v>
      </c>
      <c r="G28" s="161">
        <f>'[4]OTCHET'!F75</f>
        <v>621737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+'[4]OTCHET'!E76+'[4]OTCHET'!E77</f>
        <v>818393</v>
      </c>
      <c r="F29" s="161">
        <f t="shared" si="1"/>
        <v>191090</v>
      </c>
      <c r="G29" s="161">
        <f>+'[4]OTCHET'!F76+'[4]OTCHET'!F77</f>
        <v>191090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'[4]OTCHET'!E87+'[4]OTCHET'!E90+'[4]OTCHET'!E91</f>
        <v>25078000</v>
      </c>
      <c r="F30" s="161">
        <f t="shared" si="1"/>
        <v>16485388</v>
      </c>
      <c r="G30" s="161">
        <f>'[4]OTCHET'!F87+'[4]OTCHET'!F90+'[4]OTCHET'!F91</f>
        <v>15144344</v>
      </c>
      <c r="H30" s="161">
        <f>'[4]OTCHET'!G87+'[4]OTCHET'!G90+'[4]OTCHET'!G91</f>
        <v>1341044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'[4]OTCHET'!E105</f>
        <v>7800000</v>
      </c>
      <c r="F31" s="161">
        <f t="shared" si="1"/>
        <v>3569885</v>
      </c>
      <c r="G31" s="161">
        <f>'[4]OTCHET'!F105</f>
        <v>3569885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'[4]OTCHET'!E109+'[4]OTCHET'!E115+'[4]OTCHET'!E131+'[4]OTCHET'!E132</f>
        <v>18174000</v>
      </c>
      <c r="F32" s="161">
        <f t="shared" si="1"/>
        <v>25070033</v>
      </c>
      <c r="G32" s="163">
        <f>'[4]OTCHET'!F109+'[4]OTCHET'!F115+'[4]OTCHET'!F131+'[4]OTCHET'!F132</f>
        <v>25061275</v>
      </c>
      <c r="H32" s="163">
        <f>'[4]OTCHET'!G109+'[4]OTCHET'!G115+'[4]OTCHET'!G131+'[4]OTCHET'!G132</f>
        <v>8758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+'[4]OTCHET'!E133</f>
        <v>6885</v>
      </c>
      <c r="F36" s="157">
        <f t="shared" si="1"/>
        <v>6885</v>
      </c>
      <c r="G36" s="225">
        <f>+'[4]OTCHET'!F133</f>
        <v>6885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'[4]OTCHET'!E136+'[4]OTCHET'!E145+'[4]OTCHET'!E154</f>
        <v>40560</v>
      </c>
      <c r="F37" s="157">
        <f t="shared" si="1"/>
        <v>38817</v>
      </c>
      <c r="G37" s="225">
        <f>'[4]OTCHET'!F136+'[4]OTCHET'!F145+'[4]OTCHET'!F154</f>
        <v>40560</v>
      </c>
      <c r="H37" s="225">
        <f>'[4]OTCHET'!G136+'[4]OTCHET'!G145+'[4]OTCHET'!G154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258448881</v>
      </c>
      <c r="F38" s="162">
        <f>+G38+H38</f>
        <v>190252566</v>
      </c>
      <c r="G38" s="162">
        <f>SUM(G39:G53)-G44-G46-G51-G52</f>
        <v>186957863</v>
      </c>
      <c r="H38" s="162">
        <f>SUM(H39:H53)-H44-H46-H51-H52</f>
        <v>3294703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'[4]OTCHET'!E181</f>
        <v>26572223</v>
      </c>
      <c r="F39" s="158">
        <f aca="true" t="shared" si="2" ref="F39:F62">+G39+H39</f>
        <v>19392914</v>
      </c>
      <c r="G39" s="160">
        <f>'[4]OTCHET'!F181</f>
        <v>19392914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'[4]OTCHET'!E184</f>
        <v>2456950</v>
      </c>
      <c r="F40" s="161">
        <f t="shared" si="2"/>
        <v>2260157</v>
      </c>
      <c r="G40" s="161">
        <f>'[4]OTCHET'!F184</f>
        <v>2260157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+'[4]OTCHET'!E190+'[4]OTCHET'!E196</f>
        <v>6665690</v>
      </c>
      <c r="F41" s="161">
        <f t="shared" si="2"/>
        <v>4953403</v>
      </c>
      <c r="G41" s="161">
        <f>+'[4]OTCHET'!F190+'[4]OTCHET'!F196</f>
        <v>4953403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+'[4]OTCHET'!E197+'[4]OTCHET'!E215+'[4]OTCHET'!E262+'[4]OTCHET'!E288</f>
        <v>23154579</v>
      </c>
      <c r="F42" s="161">
        <f t="shared" si="2"/>
        <v>15749750</v>
      </c>
      <c r="G42" s="161">
        <f>+'[4]OTCHET'!F197+'[4]OTCHET'!F215+'[4]OTCHET'!F262</f>
        <v>15597820</v>
      </c>
      <c r="H42" s="161">
        <f>+'[4]OTCHET'!G197+'[4]OTCHET'!G215+'[4]OTCHET'!G262</f>
        <v>151930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+'[4]OTCHET'!E219+'[4]OTCHET'!E225+'[4]OTCHET'!E228+'[4]OTCHET'!E229+'[4]OTCHET'!E230+'[4]OTCHET'!E231+'[4]OTCHET'!E232</f>
        <v>9937074</v>
      </c>
      <c r="F43" s="161">
        <f t="shared" si="2"/>
        <v>11176221</v>
      </c>
      <c r="G43" s="161">
        <f>+'[4]OTCHET'!F219+'[4]OTCHET'!F225+'[4]OTCHET'!F228+'[4]OTCHET'!F229+'[4]OTCHET'!F230+'[4]OTCHET'!F231+'[4]OTCHET'!F232</f>
        <v>8031705</v>
      </c>
      <c r="H43" s="161">
        <f>+'[4]OTCHET'!G219+'[4]OTCHET'!G225+'[4]OTCHET'!G228+'[4]OTCHET'!G229+'[4]OTCHET'!G230+'[4]OTCHET'!G231+'[4]OTCHET'!G232</f>
        <v>3144516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+'[4]OTCHET'!E228+'[4]OTCHET'!E229+'[4]OTCHET'!E230+'[4]OTCHET'!E231+'[4]OTCHET'!E234+'[4]OTCHET'!E235+'[4]OTCHET'!E238</f>
        <v>9814780</v>
      </c>
      <c r="F44" s="161">
        <f t="shared" si="2"/>
        <v>11053927</v>
      </c>
      <c r="G44" s="161">
        <f>+'[4]OTCHET'!F228+'[4]OTCHET'!F229+'[4]OTCHET'!F230+'[4]OTCHET'!F231+'[4]OTCHET'!F234+'[4]OTCHET'!F235+'[4]OTCHET'!E238</f>
        <v>7909411</v>
      </c>
      <c r="H44" s="161">
        <f>+'[4]OTCHET'!G228+'[4]OTCHET'!G229+'[4]OTCHET'!G230+'[4]OTCHET'!G231+'[4]OTCHET'!G234+'[4]OTCHET'!G235+'[4]OTCHET'!E238</f>
        <v>3144516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+'[4]OTCHET'!E256+'[4]OTCHET'!E260+'[4]OTCHET'!E261+'[4]OTCHET'!E263</f>
        <v>183840812</v>
      </c>
      <c r="F47" s="161">
        <f t="shared" si="2"/>
        <v>133184010</v>
      </c>
      <c r="G47" s="161">
        <f>+'[4]OTCHET'!F256+'[4]OTCHET'!F260+'[4]OTCHET'!F261+'[4]OTCHET'!F263</f>
        <v>133184010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'[4]OTCHET'!E266+'[4]OTCHET'!E267+'[4]OTCHET'!E275+'[4]OTCHET'!E278</f>
        <v>5821553</v>
      </c>
      <c r="F48" s="161">
        <f t="shared" si="2"/>
        <v>3537854</v>
      </c>
      <c r="G48" s="161">
        <f>'[4]OTCHET'!F266+'[4]OTCHET'!F267+'[4]OTCHET'!F275+'[4]OTCHET'!F278</f>
        <v>3537854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+'[4]OTCHET'!E279</f>
        <v>0</v>
      </c>
      <c r="F49" s="161">
        <f t="shared" si="2"/>
        <v>-1743</v>
      </c>
      <c r="G49" s="161">
        <f>+'[4]OTCHET'!F279</f>
        <v>0</v>
      </c>
      <c r="H49" s="161">
        <f>+'[4]OTCHET'!G279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233983824</v>
      </c>
      <c r="F54" s="164">
        <f t="shared" si="2"/>
        <v>158408843</v>
      </c>
      <c r="G54" s="157">
        <f>+G55+G56+G60</f>
        <v>159284026</v>
      </c>
      <c r="H54" s="157">
        <f>+H55+H56+H60</f>
        <v>-875183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+'[4]OTCHET'!E348+'[4]OTCHET'!E362+'[4]OTCHET'!E375</f>
        <v>220675555</v>
      </c>
      <c r="F55" s="160">
        <f t="shared" si="2"/>
        <v>118750423</v>
      </c>
      <c r="G55" s="166">
        <f>+'[4]OTCHET'!F348+'[4]OTCHET'!F362+'[4]OTCHET'!F375</f>
        <v>118750423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13308269</v>
      </c>
      <c r="F56" s="161">
        <f t="shared" si="2"/>
        <v>30923012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31798195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-875183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'[4]OTCHET'!E399</f>
        <v>0</v>
      </c>
      <c r="F60" s="163">
        <f t="shared" si="2"/>
        <v>8735408</v>
      </c>
      <c r="G60" s="227">
        <f>'[4]OTCHET'!F399</f>
        <v>8735408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30761019</v>
      </c>
      <c r="F62" s="164">
        <f t="shared" si="2"/>
        <v>17287756</v>
      </c>
      <c r="G62" s="157">
        <f>+G22-G38+G54-G61</f>
        <v>16968059</v>
      </c>
      <c r="H62" s="157">
        <f>+H22-H38+H54-H61</f>
        <v>319697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-30761019</v>
      </c>
      <c r="F64" s="162">
        <f>+G64+H64</f>
        <v>-17287756</v>
      </c>
      <c r="G64" s="167">
        <f>SUM(+G66+G74+G75+G82+G83+G84+G87+G88+G89+G90+G91+G92+G93)</f>
        <v>-16968059</v>
      </c>
      <c r="H64" s="167">
        <f>SUM(+H66+H74+H75+H82+H83+H84+H87+H88+H89+H90+H91+H92+H93)</f>
        <v>-319697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-25844848</v>
      </c>
      <c r="F66" s="161">
        <f>+G66+H66</f>
        <v>-31793469</v>
      </c>
      <c r="G66" s="166">
        <f>SUM(G67:G73)</f>
        <v>-16334588</v>
      </c>
      <c r="H66" s="166">
        <f>SUM(H67:H73)</f>
        <v>-15458881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+'[4]OTCHET'!E471+'[4]OTCHET'!E472+'[4]OTCHET'!E475+'[4]OTCHET'!E476+'[4]OTCHET'!E479+'[4]OTCHET'!E480+'[4]OTCHET'!E481+'[4]OTCHET'!E483</f>
        <v>-25844848</v>
      </c>
      <c r="F68" s="161">
        <f t="shared" si="6"/>
        <v>-31783237</v>
      </c>
      <c r="G68" s="166">
        <f>+'[4]OTCHET'!F471+'[4]OTCHET'!F472+'[4]OTCHET'!F475+'[4]OTCHET'!F476+'[4]OTCHET'!F479+'[4]OTCHET'!F480+'[4]OTCHET'!F481+'[4]OTCHET'!F483</f>
        <v>-16324356</v>
      </c>
      <c r="H68" s="166">
        <f>+'[4]OTCHET'!G471+'[4]OTCHET'!G472+'[4]OTCHET'!G475+'[4]OTCHET'!G476+'[4]OTCHET'!G479+'[4]OTCHET'!G480+'[4]OTCHET'!G481+'[4]OTCHET'!G483</f>
        <v>-15458881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+'[4]OTCHET'!E568+'[4]OTCHET'!E569</f>
        <v>0</v>
      </c>
      <c r="F72" s="161">
        <f t="shared" si="6"/>
        <v>10125</v>
      </c>
      <c r="G72" s="166">
        <f>+'[4]OTCHET'!F568+'[4]OTCHET'!F569</f>
        <v>10125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+'[4]OTCHET'!E570+'[4]OTCHET'!E571+'[4]OTCHET'!E572</f>
        <v>0</v>
      </c>
      <c r="F73" s="161">
        <f t="shared" si="6"/>
        <v>-20357</v>
      </c>
      <c r="G73" s="166">
        <f>+'[4]OTCHET'!F570+'[4]OTCHET'!F571+'[4]OTCHET'!F572</f>
        <v>-20357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10577129</v>
      </c>
      <c r="F75" s="161">
        <f t="shared" si="6"/>
        <v>15450908</v>
      </c>
      <c r="G75" s="166">
        <f>SUM(G76:G81)</f>
        <v>0</v>
      </c>
      <c r="H75" s="166">
        <f>SUM(H76:H81)</f>
        <v>15450908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+'[4]OTCHET'!E467</f>
        <v>10577129</v>
      </c>
      <c r="F81" s="161">
        <f t="shared" si="6"/>
        <v>15450908</v>
      </c>
      <c r="G81" s="166">
        <f>+'[4]OTCHET'!F467</f>
        <v>0</v>
      </c>
      <c r="H81" s="166">
        <f>+'[4]OTCHET'!G467</f>
        <v>15450908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6"/>
        <v>-394549</v>
      </c>
      <c r="G84" s="166">
        <f>+G85+G86</f>
        <v>-394549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+'[4]OTCHET'!E508+'[4]OTCHET'!E511+'[4]OTCHET'!E531</f>
        <v>-5493300</v>
      </c>
      <c r="F86" s="161">
        <f t="shared" si="6"/>
        <v>-394549</v>
      </c>
      <c r="G86" s="166">
        <f>+'[4]OTCHET'!F508+'[4]OTCHET'!F511+'[4]OTCHET'!F531</f>
        <v>-394549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1029574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+'[4]OTCHET'!E560+'[4]OTCHET'!E561+'[4]OTCHET'!E562+'[4]OTCHET'!E563+'[4]OTCHET'!E564+'[4]OTCHET'!E565+'[4]OTCHET'!E566</f>
        <v>-10000000</v>
      </c>
      <c r="F89" s="157">
        <f t="shared" si="6"/>
        <v>-1577431</v>
      </c>
      <c r="G89" s="164">
        <f>+'[4]OTCHET'!F560+'[4]OTCHET'!F561+'[4]OTCHET'!F562+'[4]OTCHET'!F563+'[4]OTCHET'!F564+'[4]OTCHET'!F565+'[4]OTCHET'!F566</f>
        <v>-235991</v>
      </c>
      <c r="H89" s="164">
        <f>+'[4]OTCHET'!G560+'[4]OTCHET'!G561+'[4]OTCHET'!G562+'[4]OTCHET'!G563+'[4]OTCHET'!G564+'[4]OTCHET'!G565+'[4]OTCHET'!G566</f>
        <v>-1341440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+'[4]OTCHET'!E567</f>
        <v>0</v>
      </c>
      <c r="F90" s="157">
        <f t="shared" si="6"/>
        <v>-2789</v>
      </c>
      <c r="G90" s="157">
        <f>+'[4]OTCHET'!F567</f>
        <v>-2931</v>
      </c>
      <c r="H90" s="157">
        <f>+'[4]OTCHET'!G567</f>
        <v>142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0">
        <f>$B$7</f>
        <v>0</v>
      </c>
      <c r="J14" s="909"/>
      <c r="K14" s="909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8">
        <f>$B$9</f>
        <v>0</v>
      </c>
      <c r="J16" s="909"/>
      <c r="K16" s="909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8">
        <f>$B$12</f>
        <v>0</v>
      </c>
      <c r="J19" s="909"/>
      <c r="K19" s="909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905" t="s">
        <v>1123</v>
      </c>
      <c r="N23" s="906"/>
      <c r="O23" s="907"/>
      <c r="P23" s="236">
        <f>(IF($E142&lt;&gt;0,$I$2,IF($H142&lt;&gt;0,$I$2,"")))</f>
      </c>
      <c r="Q23" s="237"/>
      <c r="R23" s="908" t="s">
        <v>1577</v>
      </c>
      <c r="S23" s="908" t="s">
        <v>1578</v>
      </c>
      <c r="T23" s="891" t="s">
        <v>1579</v>
      </c>
      <c r="U23" s="891" t="s">
        <v>513</v>
      </c>
      <c r="V23" s="237"/>
      <c r="W23" s="891" t="s">
        <v>1580</v>
      </c>
      <c r="X23" s="891" t="s">
        <v>1581</v>
      </c>
      <c r="Y23" s="891" t="s">
        <v>1607</v>
      </c>
      <c r="Z23" s="891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904"/>
      <c r="S24" s="893"/>
      <c r="T24" s="904"/>
      <c r="U24" s="893"/>
      <c r="V24" s="237"/>
      <c r="W24" s="892"/>
      <c r="X24" s="892"/>
      <c r="Y24" s="892"/>
      <c r="Z24" s="892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5" t="s">
        <v>1001</v>
      </c>
      <c r="K30" s="896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1" t="s">
        <v>1445</v>
      </c>
      <c r="K33" s="901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2" t="s">
        <v>1419</v>
      </c>
      <c r="K39" s="902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2" t="s">
        <v>759</v>
      </c>
      <c r="K45" s="902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3" t="s">
        <v>1426</v>
      </c>
      <c r="K46" s="903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9" t="s">
        <v>621</v>
      </c>
      <c r="K64" s="889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9" t="s">
        <v>178</v>
      </c>
      <c r="K68" s="889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9" t="s">
        <v>621</v>
      </c>
      <c r="K74" s="889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4" t="s">
        <v>623</v>
      </c>
      <c r="K77" s="894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79" t="s">
        <v>624</v>
      </c>
      <c r="K78" s="880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79" t="s">
        <v>625</v>
      </c>
      <c r="K79" s="880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79" t="s">
        <v>626</v>
      </c>
      <c r="K80" s="880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1" t="s">
        <v>627</v>
      </c>
      <c r="K81" s="882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1" t="s">
        <v>1237</v>
      </c>
      <c r="K88" s="881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4" t="s">
        <v>1243</v>
      </c>
      <c r="K95" s="898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9" t="s">
        <v>1244</v>
      </c>
      <c r="K96" s="899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9" t="s">
        <v>1245</v>
      </c>
      <c r="K97" s="899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1" t="s">
        <v>1246</v>
      </c>
      <c r="K98" s="882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9" t="s">
        <v>1253</v>
      </c>
      <c r="K105" s="889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4" t="s">
        <v>1256</v>
      </c>
      <c r="K109" s="894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9" t="s">
        <v>1323</v>
      </c>
      <c r="K110" s="899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79" t="s">
        <v>1257</v>
      </c>
      <c r="K111" s="900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1" t="s">
        <v>749</v>
      </c>
      <c r="K112" s="881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5" t="s">
        <v>1258</v>
      </c>
      <c r="K115" s="885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7" t="s">
        <v>1259</v>
      </c>
      <c r="K116" s="897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4" t="s">
        <v>403</v>
      </c>
      <c r="K124" s="884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5" t="s">
        <v>1270</v>
      </c>
      <c r="K127" s="885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1" t="s">
        <v>1271</v>
      </c>
      <c r="K128" s="881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6" t="s">
        <v>1276</v>
      </c>
      <c r="K133" s="88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8" t="s">
        <v>1280</v>
      </c>
      <c r="K138" s="889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0">
        <f>$B$7</f>
        <v>0</v>
      </c>
      <c r="J146" s="890"/>
      <c r="K146" s="89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8">
        <f>$B$9</f>
        <v>0</v>
      </c>
      <c r="J148" s="878"/>
      <c r="K148" s="87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8">
        <f>$B$12</f>
        <v>0</v>
      </c>
      <c r="J151" s="878"/>
      <c r="K151" s="878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3" t="s">
        <v>500</v>
      </c>
      <c r="J179" s="883"/>
      <c r="K179" s="883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2014-10-14T12:51:13Z</dcterms:modified>
  <cp:category/>
  <cp:version/>
  <cp:contentType/>
  <cp:contentStatus/>
</cp:coreProperties>
</file>