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<sst xmlns="http://schemas.openxmlformats.org/spreadsheetml/2006/main" count="2104" uniqueCount="1612">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</sst>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7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7" fillId="0" borderId="0" xfId="57" applyAlignment="1">
      <alignment/>
      <protection/>
    </xf>
    <xf numFmtId="0" fontId="137" fillId="0" borderId="0" xfId="57" applyFill="1">
      <alignment/>
      <protection/>
    </xf>
    <xf numFmtId="0" fontId="137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7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7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7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7" fillId="36" borderId="0" xfId="57" applyFill="1">
      <alignment/>
      <protection/>
    </xf>
    <xf numFmtId="0" fontId="137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97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2" xfId="55" applyFont="1" applyFill="1" applyBorder="1" applyAlignment="1">
      <alignment horizontal="left"/>
      <protection/>
    </xf>
    <xf numFmtId="0" fontId="137" fillId="36" borderId="46" xfId="57" applyFill="1" applyBorder="1">
      <alignment/>
      <protection/>
    </xf>
    <xf numFmtId="0" fontId="137" fillId="36" borderId="46" xfId="57" applyFill="1" applyBorder="1" applyAlignment="1">
      <alignment/>
      <protection/>
    </xf>
    <xf numFmtId="0" fontId="137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7" fillId="44" borderId="0" xfId="57" applyFill="1">
      <alignment/>
      <protection/>
    </xf>
    <xf numFmtId="0" fontId="137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7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5" fillId="0" borderId="14" xfId="55" applyNumberFormat="1" applyFont="1" applyFill="1" applyBorder="1" applyAlignment="1" applyProtection="1">
      <alignment horizontal="center" vertical="center"/>
      <protection/>
    </xf>
    <xf numFmtId="0" fontId="106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7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december\mf\B1_2014_1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6404838</v>
          </cell>
          <cell r="F72">
            <v>1014206</v>
          </cell>
          <cell r="G72">
            <v>4773125</v>
          </cell>
        </row>
        <row r="75">
          <cell r="E75">
            <v>781607</v>
          </cell>
          <cell r="F75">
            <v>738514</v>
          </cell>
        </row>
        <row r="76">
          <cell r="E76">
            <v>818393</v>
          </cell>
          <cell r="F76">
            <v>268322</v>
          </cell>
        </row>
        <row r="87">
          <cell r="E87">
            <v>25078000</v>
          </cell>
          <cell r="F87">
            <v>18520031</v>
          </cell>
          <cell r="G87">
            <v>1543862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4597532</v>
          </cell>
          <cell r="G105">
            <v>0</v>
          </cell>
        </row>
        <row r="109">
          <cell r="E109">
            <v>212576</v>
          </cell>
          <cell r="F109">
            <v>-1323228</v>
          </cell>
          <cell r="G109">
            <v>115450</v>
          </cell>
        </row>
        <row r="115">
          <cell r="E115">
            <v>0</v>
          </cell>
          <cell r="F115">
            <v>-6113302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33110307</v>
          </cell>
        </row>
        <row r="133">
          <cell r="E133">
            <v>6885</v>
          </cell>
          <cell r="F133">
            <v>6885</v>
          </cell>
          <cell r="G133">
            <v>0</v>
          </cell>
        </row>
        <row r="136">
          <cell r="E136">
            <v>40560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26837956</v>
          </cell>
          <cell r="F181">
            <v>26809912</v>
          </cell>
          <cell r="G181">
            <v>0</v>
          </cell>
        </row>
        <row r="184">
          <cell r="E184">
            <v>2937995</v>
          </cell>
          <cell r="F184">
            <v>2923588</v>
          </cell>
          <cell r="G184">
            <v>0</v>
          </cell>
        </row>
        <row r="190">
          <cell r="E190">
            <v>6814600</v>
          </cell>
          <cell r="F190">
            <v>6794207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24237428</v>
          </cell>
          <cell r="F197">
            <v>23697173</v>
          </cell>
          <cell r="G197">
            <v>19983</v>
          </cell>
        </row>
        <row r="215">
          <cell r="E215">
            <v>498907</v>
          </cell>
          <cell r="F215">
            <v>46392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19085079</v>
          </cell>
          <cell r="F230">
            <v>14280241</v>
          </cell>
          <cell r="G230">
            <v>4804838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122294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184033356</v>
          </cell>
          <cell r="F256">
            <v>183957821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1270256</v>
          </cell>
          <cell r="F262">
            <v>1003809</v>
          </cell>
          <cell r="G262">
            <v>129233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1605419</v>
          </cell>
          <cell r="F266">
            <v>1604930</v>
          </cell>
          <cell r="G266">
            <v>0</v>
          </cell>
        </row>
        <row r="267">
          <cell r="E267">
            <v>3033817</v>
          </cell>
          <cell r="F267">
            <v>3026904</v>
          </cell>
          <cell r="G267">
            <v>0</v>
          </cell>
        </row>
        <row r="275">
          <cell r="E275">
            <v>615491</v>
          </cell>
          <cell r="F275">
            <v>614810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21830000</v>
          </cell>
          <cell r="F279">
            <v>21830000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267691324</v>
          </cell>
          <cell r="F362">
            <v>221948338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15345326</v>
          </cell>
          <cell r="F378">
            <v>35279896</v>
          </cell>
          <cell r="G378">
            <v>-1432410</v>
          </cell>
        </row>
        <row r="383">
          <cell r="E383">
            <v>-366347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11786316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19995500</v>
          </cell>
          <cell r="G467">
            <v>19908959</v>
          </cell>
        </row>
        <row r="480">
          <cell r="E480">
            <v>-51792764</v>
          </cell>
          <cell r="F480">
            <v>-31797264</v>
          </cell>
          <cell r="G480">
            <v>-19995500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4866413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-5306353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</row>
        <row r="561">
          <cell r="G561">
            <v>-989162</v>
          </cell>
        </row>
        <row r="567">
          <cell r="F567">
            <v>-3402</v>
          </cell>
          <cell r="G567">
            <v>156</v>
          </cell>
        </row>
        <row r="568">
          <cell r="F568">
            <v>10125</v>
          </cell>
        </row>
        <row r="571">
          <cell r="F571">
            <v>-16562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783" t="e">
        <f>#REF!</f>
        <v>#REF!</v>
      </c>
      <c r="C7" s="784"/>
      <c r="D7" s="784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785" t="e">
        <f>#REF!</f>
        <v>#REF!</v>
      </c>
      <c r="C9" s="786"/>
      <c r="D9" s="78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5" t="e">
        <f>#REF!</f>
        <v>#REF!</v>
      </c>
      <c r="C12" s="786"/>
      <c r="D12" s="786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7" t="s">
        <v>1126</v>
      </c>
      <c r="D22" s="78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1" t="s">
        <v>1127</v>
      </c>
      <c r="D23" s="782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9" t="s">
        <v>1128</v>
      </c>
      <c r="D24" s="790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1" t="s">
        <v>1609</v>
      </c>
      <c r="D25" s="782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1" t="s">
        <v>1129</v>
      </c>
      <c r="D26" s="782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1" t="s">
        <v>136</v>
      </c>
      <c r="D27" s="782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1" t="s">
        <v>1130</v>
      </c>
      <c r="D28" s="782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1" t="s">
        <v>1131</v>
      </c>
      <c r="D29" s="782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1" t="s">
        <v>1132</v>
      </c>
      <c r="D30" s="782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1" t="s">
        <v>1133</v>
      </c>
      <c r="D31" s="782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1" t="s">
        <v>529</v>
      </c>
      <c r="D32" s="782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1" t="s">
        <v>530</v>
      </c>
      <c r="D33" s="782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1" t="s">
        <v>531</v>
      </c>
      <c r="D34" s="782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1" t="s">
        <v>532</v>
      </c>
      <c r="D35" s="782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1" t="s">
        <v>1347</v>
      </c>
      <c r="D36" s="792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1" t="s">
        <v>836</v>
      </c>
      <c r="D37" s="792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1" t="s">
        <v>837</v>
      </c>
      <c r="D38" s="782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1" t="s">
        <v>1352</v>
      </c>
      <c r="D39" s="782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1" t="s">
        <v>1353</v>
      </c>
      <c r="D40" s="782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1" t="s">
        <v>1354</v>
      </c>
      <c r="D41" s="782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1" t="s">
        <v>995</v>
      </c>
      <c r="D43" s="782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1" t="s">
        <v>996</v>
      </c>
      <c r="D44" s="782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781" t="s">
        <v>15</v>
      </c>
      <c r="D45" s="782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1" t="s">
        <v>16</v>
      </c>
      <c r="D46" s="782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1" t="s">
        <v>743</v>
      </c>
      <c r="D47" s="782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8" t="s">
        <v>744</v>
      </c>
      <c r="D48" s="799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0" t="e">
        <f>$B$7</f>
        <v>#REF!</v>
      </c>
      <c r="C54" s="801"/>
      <c r="D54" s="80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3" t="e">
        <f>$B$9</f>
        <v>#REF!</v>
      </c>
      <c r="C56" s="794"/>
      <c r="D56" s="794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3" t="e">
        <f>$B$12</f>
        <v>#REF!</v>
      </c>
      <c r="C59" s="794"/>
      <c r="D59" s="794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13" t="s">
        <v>1211</v>
      </c>
      <c r="D63" s="814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795" t="s">
        <v>171</v>
      </c>
      <c r="K63" s="795" t="s">
        <v>172</v>
      </c>
      <c r="L63" s="795" t="s">
        <v>173</v>
      </c>
      <c r="M63" s="795" t="s">
        <v>174</v>
      </c>
    </row>
    <row r="64" spans="2:13" s="441" customFormat="1" ht="49.5" customHeight="1" thickBot="1">
      <c r="B64" s="490"/>
      <c r="C64" s="809" t="s">
        <v>137</v>
      </c>
      <c r="D64" s="810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796"/>
      <c r="K64" s="796"/>
      <c r="L64" s="806"/>
      <c r="M64" s="806"/>
    </row>
    <row r="65" spans="2:13" s="441" customFormat="1" ht="39" customHeight="1" thickBot="1">
      <c r="B65" s="492"/>
      <c r="C65" s="811" t="s">
        <v>1000</v>
      </c>
      <c r="D65" s="812"/>
      <c r="E65" s="493"/>
      <c r="F65" s="493"/>
      <c r="G65" s="493"/>
      <c r="H65" s="493"/>
      <c r="I65" s="604">
        <v>1</v>
      </c>
      <c r="J65" s="797"/>
      <c r="K65" s="797"/>
      <c r="L65" s="807"/>
      <c r="M65" s="807"/>
    </row>
    <row r="66" spans="1:13" s="456" customFormat="1" ht="34.5" customHeight="1">
      <c r="A66" s="463">
        <v>5</v>
      </c>
      <c r="B66" s="454">
        <v>100</v>
      </c>
      <c r="C66" s="815" t="s">
        <v>1001</v>
      </c>
      <c r="D66" s="816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1" t="s">
        <v>1445</v>
      </c>
      <c r="D67" s="792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1" t="s">
        <v>1419</v>
      </c>
      <c r="D68" s="782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9" t="s">
        <v>1425</v>
      </c>
      <c r="D69" s="80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1" t="s">
        <v>1426</v>
      </c>
      <c r="D70" s="792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4" t="s">
        <v>624</v>
      </c>
      <c r="D75" s="805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4" t="s">
        <v>625</v>
      </c>
      <c r="D76" s="805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4" t="s">
        <v>626</v>
      </c>
      <c r="D77" s="805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4" t="s">
        <v>1257</v>
      </c>
      <c r="D87" s="805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8" t="s">
        <v>1258</v>
      </c>
      <c r="D89" s="819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8" t="s">
        <v>1259</v>
      </c>
      <c r="D90" s="819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8" t="s">
        <v>403</v>
      </c>
      <c r="D91" s="819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8" t="s">
        <v>1270</v>
      </c>
      <c r="D92" s="819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0" t="s">
        <v>1276</v>
      </c>
      <c r="D94" s="821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22" t="s">
        <v>1280</v>
      </c>
      <c r="D95" s="823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7" t="s">
        <v>1284</v>
      </c>
      <c r="D96" s="81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0" t="e">
        <f>$B$7</f>
        <v>#REF!</v>
      </c>
      <c r="C99" s="801"/>
      <c r="D99" s="80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793" t="e">
        <f>$B$9</f>
        <v>#REF!</v>
      </c>
      <c r="C101" s="794"/>
      <c r="D101" s="794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3" t="e">
        <f>$B$12</f>
        <v>#REF!</v>
      </c>
      <c r="C104" s="794"/>
      <c r="D104" s="794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0"/>
      <c r="D108" s="831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26" t="s">
        <v>1584</v>
      </c>
      <c r="D109" s="827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26" t="s">
        <v>137</v>
      </c>
      <c r="D110" s="827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28"/>
      <c r="D111" s="829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2" t="s">
        <v>1585</v>
      </c>
      <c r="D112" s="833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4" t="s">
        <v>501</v>
      </c>
      <c r="D113" s="835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4" t="s">
        <v>1586</v>
      </c>
      <c r="D114" s="825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1" t="s">
        <v>753</v>
      </c>
      <c r="D115" s="782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6" t="s">
        <v>212</v>
      </c>
      <c r="D116" s="837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4" t="s">
        <v>502</v>
      </c>
      <c r="D117" s="835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5" t="s">
        <v>1262</v>
      </c>
      <c r="D118" s="816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1" t="s">
        <v>1263</v>
      </c>
      <c r="D119" s="792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8" t="s">
        <v>1264</v>
      </c>
      <c r="D120" s="839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0" t="s">
        <v>1265</v>
      </c>
      <c r="D121" s="805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3" t="s">
        <v>1266</v>
      </c>
      <c r="D122" s="844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0" t="s">
        <v>503</v>
      </c>
      <c r="D124" s="805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0" t="s">
        <v>1325</v>
      </c>
      <c r="D125" s="805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5" t="s">
        <v>1267</v>
      </c>
      <c r="D126" s="846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1562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49" t="s">
        <v>1563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4" t="s">
        <v>1564</v>
      </c>
      <c r="D129" s="835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4" t="s">
        <v>1565</v>
      </c>
      <c r="D130" s="825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1" t="s">
        <v>140</v>
      </c>
      <c r="D131" s="782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9" t="s">
        <v>1268</v>
      </c>
      <c r="D132" s="790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9" t="s">
        <v>1269</v>
      </c>
      <c r="D133" s="80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1" t="s">
        <v>8</v>
      </c>
      <c r="D134" s="842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1566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0" t="e">
        <f>$B$7</f>
        <v>#REF!</v>
      </c>
      <c r="C139" s="801"/>
      <c r="D139" s="80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793" t="e">
        <f>$B$9</f>
        <v>#REF!</v>
      </c>
      <c r="C141" s="794"/>
      <c r="D141" s="794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3" t="e">
        <f>$B$12</f>
        <v>#REF!</v>
      </c>
      <c r="C144" s="794"/>
      <c r="D144" s="794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0" t="e">
        <f>$B$7</f>
        <v>#REF!</v>
      </c>
      <c r="C155" s="801"/>
      <c r="D155" s="80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793" t="e">
        <f>$B$9</f>
        <v>#REF!</v>
      </c>
      <c r="C157" s="794"/>
      <c r="D157" s="794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3" t="e">
        <f>$B$12</f>
        <v>#REF!</v>
      </c>
      <c r="C160" s="794"/>
      <c r="D160" s="794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3" t="s">
        <v>1571</v>
      </c>
      <c r="D168" s="816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4" t="s">
        <v>1574</v>
      </c>
      <c r="D171" s="805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1575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1" t="s">
        <v>142</v>
      </c>
      <c r="D173" s="792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9" t="s">
        <v>143</v>
      </c>
      <c r="D174" s="80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9" t="s">
        <v>575</v>
      </c>
      <c r="D175" s="80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1" t="s">
        <v>144</v>
      </c>
      <c r="D176" s="782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1" t="s">
        <v>576</v>
      </c>
      <c r="D177" s="792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1" t="s">
        <v>577</v>
      </c>
      <c r="D178" s="792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9" t="s">
        <v>1340</v>
      </c>
      <c r="D179" s="80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9" t="s">
        <v>1587</v>
      </c>
      <c r="D180" s="80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0" t="s">
        <v>213</v>
      </c>
      <c r="D181" s="805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1" t="s">
        <v>581</v>
      </c>
      <c r="D182" s="792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0" t="s">
        <v>1588</v>
      </c>
      <c r="D183" s="838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4" t="s">
        <v>145</v>
      </c>
      <c r="D184" s="80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1" t="s">
        <v>146</v>
      </c>
      <c r="D185" s="792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4" t="s">
        <v>147</v>
      </c>
      <c r="D186" s="858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4" t="s">
        <v>148</v>
      </c>
      <c r="D187" s="80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1143</v>
      </c>
      <c r="D188" s="837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0" t="e">
        <f>$B$7</f>
        <v>#REF!</v>
      </c>
      <c r="C193" s="801"/>
      <c r="D193" s="80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793" t="e">
        <f>$B$9</f>
        <v>#REF!</v>
      </c>
      <c r="C195" s="794"/>
      <c r="D195" s="794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3" t="e">
        <f>$B$12</f>
        <v>#REF!</v>
      </c>
      <c r="C198" s="794"/>
      <c r="D198" s="794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55" t="s">
        <v>151</v>
      </c>
      <c r="D204" s="856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863" t="s">
        <v>153</v>
      </c>
      <c r="D205" s="864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863" t="s">
        <v>155</v>
      </c>
      <c r="D206" s="864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866" t="s">
        <v>157</v>
      </c>
      <c r="D207" s="867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868" t="s">
        <v>159</v>
      </c>
      <c r="D208" s="869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865" t="s">
        <v>161</v>
      </c>
      <c r="D209" s="865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859" t="s">
        <v>163</v>
      </c>
      <c r="D210" s="860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859" t="s">
        <v>165</v>
      </c>
      <c r="D211" s="860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861" t="s">
        <v>167</v>
      </c>
      <c r="D212" s="862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51">
      <selection activeCell="U20" sqref="U2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7" width="24.25390625" style="13" customWidth="1"/>
    <col min="8" max="8" width="24.1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hidden="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42004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57542859</v>
      </c>
      <c r="F22" s="157">
        <f>+G22+H22</f>
        <v>56283685</v>
      </c>
      <c r="G22" s="157">
        <f>+G23+G25+G36+G37</f>
        <v>49852991</v>
      </c>
      <c r="H22" s="157">
        <f>+H23+H25+H36+H37</f>
        <v>6430694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57495414</v>
      </c>
      <c r="F25" s="157">
        <f>+G25+H25</f>
        <v>56237983</v>
      </c>
      <c r="G25" s="157">
        <f>+G26+G30+G31+G32+G33</f>
        <v>49805546</v>
      </c>
      <c r="H25" s="157">
        <f>+H26+H30+H31+H32+H33</f>
        <v>6432437</v>
      </c>
      <c r="I25" s="74">
        <f>+I26+I30+I31+I32+I33</f>
        <v>0</v>
      </c>
      <c r="J25" s="74">
        <f>+J26+J30+J31+J32+J33</f>
        <v>0</v>
      </c>
      <c r="K25" s="74">
        <f>+K26+K30+K31+K32+K33</f>
        <v>0</v>
      </c>
      <c r="L25" s="74">
        <f>+L26+L30+L31+L32+L33</f>
        <v>0</v>
      </c>
      <c r="M25" s="74">
        <f>+M26+M30+M31+M32+M33</f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'[3]OTCHET'!E72</f>
        <v>6404838</v>
      </c>
      <c r="F26" s="160">
        <f aca="true" t="shared" si="0" ref="F26:F37">+G26+H26</f>
        <v>5787331</v>
      </c>
      <c r="G26" s="160">
        <f>'[3]OTCHET'!F72</f>
        <v>1014206</v>
      </c>
      <c r="H26" s="160">
        <f>'[3]OTCHET'!G72</f>
        <v>4773125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'[3]OTCHET'!E73</f>
        <v>0</v>
      </c>
      <c r="F27" s="161">
        <f t="shared" si="0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'[3]OTCHET'!E75</f>
        <v>781607</v>
      </c>
      <c r="F28" s="161">
        <f t="shared" si="0"/>
        <v>738514</v>
      </c>
      <c r="G28" s="161">
        <f>'[3]OTCHET'!F75</f>
        <v>738514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+'[3]OTCHET'!E76+'[3]OTCHET'!E77</f>
        <v>818393</v>
      </c>
      <c r="F29" s="161">
        <f t="shared" si="0"/>
        <v>268322</v>
      </c>
      <c r="G29" s="161">
        <f>+'[3]OTCHET'!F76+'[3]OTCHET'!F77</f>
        <v>268322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'[3]OTCHET'!E87+'[3]OTCHET'!E90+'[3]OTCHET'!E91</f>
        <v>25078000</v>
      </c>
      <c r="F30" s="161">
        <f t="shared" si="0"/>
        <v>20063893</v>
      </c>
      <c r="G30" s="161">
        <f>'[3]OTCHET'!F87+'[3]OTCHET'!F90+'[3]OTCHET'!F91</f>
        <v>18520031</v>
      </c>
      <c r="H30" s="161">
        <f>'[3]OTCHET'!G87+'[3]OTCHET'!G90+'[3]OTCHET'!G91</f>
        <v>1543862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'[3]OTCHET'!E105</f>
        <v>7800000</v>
      </c>
      <c r="F31" s="161">
        <f t="shared" si="0"/>
        <v>4597532</v>
      </c>
      <c r="G31" s="161">
        <f>'[3]OTCHET'!F105</f>
        <v>4597532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'[3]OTCHET'!E109+'[3]OTCHET'!E115+'[3]OTCHET'!E131+'[3]OTCHET'!E132</f>
        <v>18212576</v>
      </c>
      <c r="F32" s="161">
        <f t="shared" si="0"/>
        <v>25789227</v>
      </c>
      <c r="G32" s="163">
        <f>'[3]OTCHET'!F109+'[3]OTCHET'!F115+'[3]OTCHET'!F131+'[3]OTCHET'!F132</f>
        <v>25673777</v>
      </c>
      <c r="H32" s="163">
        <f>'[3]OTCHET'!G109+'[3]OTCHET'!G115+'[3]OTCHET'!G131+'[3]OTCHET'!G132</f>
        <v>115450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'[3]OTCHET'!E119</f>
        <v>0</v>
      </c>
      <c r="F33" s="162">
        <f t="shared" si="0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0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0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+'[3]OTCHET'!E133</f>
        <v>6885</v>
      </c>
      <c r="F36" s="157">
        <f t="shared" si="0"/>
        <v>6885</v>
      </c>
      <c r="G36" s="225">
        <f>+'[3]OTCHET'!F133</f>
        <v>6885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'[3]OTCHET'!E136+'[3]OTCHET'!E145+'[3]OTCHET'!E154</f>
        <v>40560</v>
      </c>
      <c r="F37" s="157">
        <f t="shared" si="0"/>
        <v>38817</v>
      </c>
      <c r="G37" s="225">
        <f>'[3]OTCHET'!F136+'[3]OTCHET'!F145+'[3]OTCHET'!F154</f>
        <v>40560</v>
      </c>
      <c r="H37" s="225">
        <f>'[3]OTCHET'!G136+'[3]OTCHET'!G145+'[3]OTCHET'!G154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292922598</v>
      </c>
      <c r="F38" s="162">
        <f>+G38+H38</f>
        <v>291664392</v>
      </c>
      <c r="G38" s="162">
        <f>SUM(G39:G53)-G44-G46-G51-G52</f>
        <v>286712081</v>
      </c>
      <c r="H38" s="162">
        <f>SUM(H39:H53)-H44-H46-H51-H52</f>
        <v>4952311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'[3]OTCHET'!E181</f>
        <v>26837956</v>
      </c>
      <c r="F39" s="158">
        <f aca="true" t="shared" si="1" ref="F39:F62">+G39+H39</f>
        <v>26809912</v>
      </c>
      <c r="G39" s="160">
        <f>'[3]OTCHET'!F181</f>
        <v>26809912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'[3]OTCHET'!E184</f>
        <v>2937995</v>
      </c>
      <c r="F40" s="161">
        <f t="shared" si="1"/>
        <v>2923588</v>
      </c>
      <c r="G40" s="161">
        <f>'[3]OTCHET'!F184</f>
        <v>2923588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+'[3]OTCHET'!E190+'[3]OTCHET'!E196</f>
        <v>6814600</v>
      </c>
      <c r="F41" s="161">
        <f t="shared" si="1"/>
        <v>6794207</v>
      </c>
      <c r="G41" s="161">
        <f>+'[3]OTCHET'!F190+'[3]OTCHET'!F196</f>
        <v>6794207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+'[3]OTCHET'!E197+'[3]OTCHET'!E215+'[3]OTCHET'!E262+'[3]OTCHET'!E288</f>
        <v>26006591</v>
      </c>
      <c r="F42" s="161">
        <f t="shared" si="1"/>
        <v>24896590</v>
      </c>
      <c r="G42" s="161">
        <f>+'[3]OTCHET'!F197+'[3]OTCHET'!F215+'[3]OTCHET'!F262</f>
        <v>24747374</v>
      </c>
      <c r="H42" s="161">
        <f>+'[3]OTCHET'!G197+'[3]OTCHET'!G215+'[3]OTCHET'!G262</f>
        <v>149216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+'[3]OTCHET'!E219+'[3]OTCHET'!E225+'[3]OTCHET'!E228+'[3]OTCHET'!E229+'[3]OTCHET'!E230+'[3]OTCHET'!E231+'[3]OTCHET'!E232</f>
        <v>19207373</v>
      </c>
      <c r="F43" s="161">
        <f t="shared" si="1"/>
        <v>19207373</v>
      </c>
      <c r="G43" s="161">
        <f>+'[3]OTCHET'!F219+'[3]OTCHET'!F225+'[3]OTCHET'!F228+'[3]OTCHET'!F229+'[3]OTCHET'!F230+'[3]OTCHET'!F231+'[3]OTCHET'!F232</f>
        <v>14402535</v>
      </c>
      <c r="H43" s="161">
        <f>+'[3]OTCHET'!G219+'[3]OTCHET'!G225+'[3]OTCHET'!G228+'[3]OTCHET'!G229+'[3]OTCHET'!G230+'[3]OTCHET'!G231+'[3]OTCHET'!G232</f>
        <v>4804838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+'[3]OTCHET'!E228+'[3]OTCHET'!E229+'[3]OTCHET'!E230+'[3]OTCHET'!E231+'[3]OTCHET'!E234+'[3]OTCHET'!E235+'[3]OTCHET'!E238</f>
        <v>19085079</v>
      </c>
      <c r="F44" s="161">
        <f t="shared" si="1"/>
        <v>19085079</v>
      </c>
      <c r="G44" s="161">
        <f>+'[3]OTCHET'!F228+'[3]OTCHET'!F229+'[3]OTCHET'!F230+'[3]OTCHET'!F231+'[3]OTCHET'!F234+'[3]OTCHET'!F235+'[3]OTCHET'!E238</f>
        <v>14280241</v>
      </c>
      <c r="H44" s="161">
        <f>+'[3]OTCHET'!G228+'[3]OTCHET'!G229+'[3]OTCHET'!G230+'[3]OTCHET'!G231+'[3]OTCHET'!G234+'[3]OTCHET'!G235+'[3]OTCHET'!E238</f>
        <v>4804838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+'[3]OTCHET'!E246+'[3]OTCHET'!E247+'[3]OTCHET'!E248+'[3]OTCHET'!E249</f>
        <v>0</v>
      </c>
      <c r="F45" s="161">
        <f t="shared" si="1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+'[3]OTCHET'!E247</f>
        <v>0</v>
      </c>
      <c r="F46" s="161">
        <f t="shared" si="1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+'[3]OTCHET'!E256+'[3]OTCHET'!E260+'[3]OTCHET'!E261+'[3]OTCHET'!E263</f>
        <v>184033356</v>
      </c>
      <c r="F47" s="161">
        <f t="shared" si="1"/>
        <v>183957821</v>
      </c>
      <c r="G47" s="161">
        <f>+'[3]OTCHET'!F256+'[3]OTCHET'!F260+'[3]OTCHET'!F261+'[3]OTCHET'!F263</f>
        <v>183957821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'[3]OTCHET'!E266+'[3]OTCHET'!E267+'[3]OTCHET'!E275+'[3]OTCHET'!E278</f>
        <v>5254727</v>
      </c>
      <c r="F48" s="161">
        <f t="shared" si="1"/>
        <v>5246644</v>
      </c>
      <c r="G48" s="161">
        <f>'[3]OTCHET'!F266+'[3]OTCHET'!F267+'[3]OTCHET'!F275+'[3]OTCHET'!F278</f>
        <v>5246644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+'[3]OTCHET'!E279</f>
        <v>21830000</v>
      </c>
      <c r="F49" s="161">
        <f t="shared" si="1"/>
        <v>21828257</v>
      </c>
      <c r="G49" s="161">
        <f>+'[3]OTCHET'!F279</f>
        <v>21830000</v>
      </c>
      <c r="H49" s="161">
        <f>+'[3]OTCHET'!G279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+'[3]OTCHET'!E284</f>
        <v>0</v>
      </c>
      <c r="F50" s="161">
        <f t="shared" si="1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'[3]OTCHET'!E285</f>
        <v>0</v>
      </c>
      <c r="F51" s="161">
        <f t="shared" si="1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'[3]OTCHET'!E287</f>
        <v>0</v>
      </c>
      <c r="F52" s="161">
        <f t="shared" si="1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+'[3]OTCHET'!E288</f>
        <v>0</v>
      </c>
      <c r="F53" s="163">
        <f t="shared" si="1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282670303</v>
      </c>
      <c r="F54" s="164">
        <f t="shared" si="1"/>
        <v>267673723</v>
      </c>
      <c r="G54" s="157">
        <f>+G55+G56+G60</f>
        <v>269106133</v>
      </c>
      <c r="H54" s="157">
        <f>+H55+H56+H60</f>
        <v>-1432410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+'[3]OTCHET'!E348+'[3]OTCHET'!E362+'[3]OTCHET'!E375</f>
        <v>267691324</v>
      </c>
      <c r="F55" s="160">
        <f t="shared" si="1"/>
        <v>221948338</v>
      </c>
      <c r="G55" s="166">
        <f>+'[3]OTCHET'!F348+'[3]OTCHET'!F362+'[3]OTCHET'!F375</f>
        <v>221948338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14978979</v>
      </c>
      <c r="F56" s="161">
        <f t="shared" si="1"/>
        <v>33939069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35371479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-1432410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+'[3]OTCHET'!E409+'[3]OTCHET'!E410+'[3]OTCHET'!E411+'[3]OTCHET'!E412+'[3]OTCHET'!E413</f>
        <v>0</v>
      </c>
      <c r="F57" s="161">
        <f t="shared" si="1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'[3]OTCHET'!E392</f>
        <v>0</v>
      </c>
      <c r="F58" s="161">
        <f t="shared" si="1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1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'[3]OTCHET'!E399</f>
        <v>0</v>
      </c>
      <c r="F60" s="163">
        <f t="shared" si="1"/>
        <v>11786316</v>
      </c>
      <c r="G60" s="227">
        <f>'[3]OTCHET'!F399</f>
        <v>11786316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+'[3]OTCHET'!E239</f>
        <v>0</v>
      </c>
      <c r="F61" s="164">
        <f t="shared" si="1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47290564</v>
      </c>
      <c r="F62" s="164">
        <f t="shared" si="1"/>
        <v>32293016</v>
      </c>
      <c r="G62" s="157">
        <f>+G22-G38+G54-G61</f>
        <v>32247043</v>
      </c>
      <c r="H62" s="157">
        <f>+H22-H38+H54-H61</f>
        <v>45973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>+I62+I64</f>
        <v>#REF!</v>
      </c>
      <c r="J63" s="91" t="e">
        <f>+J62+J64</f>
        <v>#REF!</v>
      </c>
      <c r="K63" s="91" t="e">
        <f>+K62+K64</f>
        <v>#REF!</v>
      </c>
      <c r="L63" s="91" t="e">
        <f>+L62+L64</f>
        <v>#REF!</v>
      </c>
      <c r="M63" s="91" t="e">
        <f>+M62+M64</f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-47290564</v>
      </c>
      <c r="F64" s="162">
        <f>+G64+H64</f>
        <v>-32293016</v>
      </c>
      <c r="G64" s="167">
        <f>SUM(+G66+G74+G75+G82+G83+G84+G87+G88+G89+G90+G91+G92+G93)</f>
        <v>-32247043</v>
      </c>
      <c r="H64" s="167">
        <f>SUM(+H66+H74+H75+H82+H83+H84+H87+H88+H89+H90+H91+H92+H93)</f>
        <v>-45973</v>
      </c>
      <c r="I64" s="73" t="e">
        <f>SUM(+I66+I74+I75+I82+I83+I84+I87+I88+I89+I90+I91+I92+I93)</f>
        <v>#REF!</v>
      </c>
      <c r="J64" s="73" t="e">
        <f>SUM(+J66+J74+J75+J82+J83+J84+J87+J88+J89+J90+J91+J92+J93)</f>
        <v>#REF!</v>
      </c>
      <c r="K64" s="73" t="e">
        <f>SUM(+K66+K74+K75+K82+K83+K84+K87+K88+K89+K90+K91+K92+K93)</f>
        <v>#REF!</v>
      </c>
      <c r="L64" s="73" t="e">
        <f>SUM(+L66+L74+L75+L82+L83+L84+L87+L88+L89+L90+L91+L92+L93)</f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-51792764</v>
      </c>
      <c r="F66" s="161">
        <f>+G66+H66</f>
        <v>-51799201</v>
      </c>
      <c r="G66" s="166">
        <f>SUM(G67:G73)</f>
        <v>-31803701</v>
      </c>
      <c r="H66" s="166">
        <f>SUM(H67:H73)</f>
        <v>-19995500</v>
      </c>
      <c r="I66" s="91" t="e">
        <f>SUM(I67:I73)</f>
        <v>#REF!</v>
      </c>
      <c r="J66" s="91" t="e">
        <f>SUM(J67:J73)</f>
        <v>#REF!</v>
      </c>
      <c r="K66" s="91" t="e">
        <f>SUM(K67:K73)</f>
        <v>#REF!</v>
      </c>
      <c r="L66" s="91" t="e">
        <f>SUM(L67:L73)</f>
        <v>#REF!</v>
      </c>
      <c r="M66" s="91" t="e">
        <f>SUM(M67:M73)</f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2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+'[3]OTCHET'!E471+'[3]OTCHET'!E472+'[3]OTCHET'!E475+'[3]OTCHET'!E476+'[3]OTCHET'!E479+'[3]OTCHET'!E480+'[3]OTCHET'!E481+'[3]OTCHET'!E483</f>
        <v>-51792764</v>
      </c>
      <c r="F68" s="161">
        <f t="shared" si="2"/>
        <v>-51792764</v>
      </c>
      <c r="G68" s="166">
        <f>+'[3]OTCHET'!F471+'[3]OTCHET'!F472+'[3]OTCHET'!F475+'[3]OTCHET'!F476+'[3]OTCHET'!F479+'[3]OTCHET'!F480+'[3]OTCHET'!F481+'[3]OTCHET'!F483</f>
        <v>-31797264</v>
      </c>
      <c r="H68" s="166">
        <f>+'[3]OTCHET'!G471+'[3]OTCHET'!G472+'[3]OTCHET'!G475+'[3]OTCHET'!G476+'[3]OTCHET'!G479+'[3]OTCHET'!G480+'[3]OTCHET'!G481+'[3]OTCHET'!G483</f>
        <v>-19995500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+'[3]OTCHET'!E484</f>
        <v>0</v>
      </c>
      <c r="F69" s="161">
        <f t="shared" si="2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+'[3]OTCHET'!E489</f>
        <v>0</v>
      </c>
      <c r="F70" s="161">
        <f t="shared" si="2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+'[3]OTCHET'!E529</f>
        <v>0</v>
      </c>
      <c r="F71" s="161">
        <f t="shared" si="2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+'[3]OTCHET'!E568+'[3]OTCHET'!E569</f>
        <v>0</v>
      </c>
      <c r="F72" s="161">
        <f t="shared" si="2"/>
        <v>10125</v>
      </c>
      <c r="G72" s="166">
        <f>+'[3]OTCHET'!F568+'[3]OTCHET'!F569</f>
        <v>10125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+'[3]OTCHET'!E570+'[3]OTCHET'!E571+'[3]OTCHET'!E572</f>
        <v>0</v>
      </c>
      <c r="F73" s="161">
        <f t="shared" si="2"/>
        <v>-16562</v>
      </c>
      <c r="G73" s="166">
        <f>+'[3]OTCHET'!F570+'[3]OTCHET'!F571+'[3]OTCHET'!F572</f>
        <v>-16562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'[3]OTCHET'!E448</f>
        <v>0</v>
      </c>
      <c r="F74" s="161">
        <f t="shared" si="2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19995500</v>
      </c>
      <c r="F75" s="161">
        <f t="shared" si="2"/>
        <v>19908959</v>
      </c>
      <c r="G75" s="166">
        <f>SUM(G76:G81)</f>
        <v>0</v>
      </c>
      <c r="H75" s="166">
        <f>SUM(H76:H81)</f>
        <v>19908959</v>
      </c>
      <c r="I75" s="91">
        <f>SUM(I76:I81)</f>
        <v>0</v>
      </c>
      <c r="J75" s="91">
        <f>SUM(J76:J81)</f>
        <v>0</v>
      </c>
      <c r="K75" s="91">
        <f>SUM(K76:K81)</f>
        <v>0</v>
      </c>
      <c r="L75" s="91">
        <f>SUM(L76:L81)</f>
        <v>0</v>
      </c>
      <c r="M75" s="91">
        <f>SUM(M76:M81)</f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+'[3]OTCHET'!E453+'[3]OTCHET'!E456</f>
        <v>0</v>
      </c>
      <c r="F76" s="161">
        <f t="shared" si="2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+'[3]OTCHET'!E454+'[3]OTCHET'!E457</f>
        <v>0</v>
      </c>
      <c r="F77" s="161">
        <f t="shared" si="2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'[3]OTCHET'!E458</f>
        <v>0</v>
      </c>
      <c r="F78" s="161">
        <f t="shared" si="2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2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+'[3]OTCHET'!E466</f>
        <v>0</v>
      </c>
      <c r="F80" s="161">
        <f t="shared" si="2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+'[3]OTCHET'!E467</f>
        <v>19995500</v>
      </c>
      <c r="F81" s="161">
        <f t="shared" si="2"/>
        <v>19908959</v>
      </c>
      <c r="G81" s="166">
        <f>+'[3]OTCHET'!F467</f>
        <v>0</v>
      </c>
      <c r="H81" s="166">
        <f>+'[3]OTCHET'!G467</f>
        <v>19908959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'[3]OTCHET'!E522</f>
        <v>0</v>
      </c>
      <c r="F82" s="161">
        <f t="shared" si="2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'[3]OTCHET'!E523</f>
        <v>0</v>
      </c>
      <c r="F83" s="161">
        <f t="shared" si="2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2"/>
        <v>-439940</v>
      </c>
      <c r="G84" s="166">
        <f>+G85+G86</f>
        <v>-439940</v>
      </c>
      <c r="H84" s="166">
        <f>+H85+H86</f>
        <v>0</v>
      </c>
      <c r="I84" s="91">
        <f>+I85+I86</f>
        <v>0</v>
      </c>
      <c r="J84" s="91">
        <f>+J85+J86</f>
        <v>0</v>
      </c>
      <c r="K84" s="91">
        <f>+K85+K86</f>
        <v>0</v>
      </c>
      <c r="L84" s="91">
        <f>+L85+L86</f>
        <v>0</v>
      </c>
      <c r="M84" s="91">
        <f>+M85+M86</f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+'[3]OTCHET'!E490+'[3]OTCHET'!E499+'[3]OTCHET'!E503+'[3]OTCHET'!E530</f>
        <v>0</v>
      </c>
      <c r="F85" s="161">
        <f t="shared" si="2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+'[3]OTCHET'!E508+'[3]OTCHET'!E511+'[3]OTCHET'!E531</f>
        <v>-5493300</v>
      </c>
      <c r="F86" s="161">
        <f t="shared" si="2"/>
        <v>-439940</v>
      </c>
      <c r="G86" s="166">
        <f>+'[3]OTCHET'!F508+'[3]OTCHET'!F511+'[3]OTCHET'!F531</f>
        <v>-439940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'[3]OTCHET'!E518</f>
        <v>0</v>
      </c>
      <c r="F87" s="157">
        <f t="shared" si="2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+'[3]OTCHET'!E554+'[3]OTCHET'!E555+'[3]OTCHET'!E556+'[3]OTCHET'!E557+'[3]OTCHET'!E558+'[3]OTCHET'!E559</f>
        <v>0</v>
      </c>
      <c r="F88" s="157">
        <f t="shared" si="2"/>
        <v>1029574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+'[3]OTCHET'!E560+'[3]OTCHET'!E561+'[3]OTCHET'!E562+'[3]OTCHET'!E563+'[3]OTCHET'!E564+'[3]OTCHET'!E565+'[3]OTCHET'!E566</f>
        <v>-10000000</v>
      </c>
      <c r="F89" s="157">
        <f t="shared" si="2"/>
        <v>-989162</v>
      </c>
      <c r="G89" s="164">
        <f>+'[3]OTCHET'!F560+'[3]OTCHET'!F561+'[3]OTCHET'!F562+'[3]OTCHET'!F563+'[3]OTCHET'!F564+'[3]OTCHET'!F565+'[3]OTCHET'!F566</f>
        <v>0</v>
      </c>
      <c r="H89" s="164">
        <f>+'[3]OTCHET'!G560+'[3]OTCHET'!G561+'[3]OTCHET'!G562+'[3]OTCHET'!G563+'[3]OTCHET'!G564+'[3]OTCHET'!G565+'[3]OTCHET'!G566</f>
        <v>-989162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+'[3]OTCHET'!E567</f>
        <v>0</v>
      </c>
      <c r="F90" s="157">
        <f t="shared" si="2"/>
        <v>-3246</v>
      </c>
      <c r="G90" s="157">
        <f>+'[3]OTCHET'!F567</f>
        <v>-3402</v>
      </c>
      <c r="H90" s="157">
        <f>+'[3]OTCHET'!G567</f>
        <v>156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+'[3]OTCHET'!E574+'[3]OTCHET'!E575</f>
        <v>0</v>
      </c>
      <c r="F91" s="157">
        <f t="shared" si="2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+'[3]OTCHET'!E576+'[3]OTCHET'!E577</f>
        <v>0</v>
      </c>
      <c r="F92" s="157">
        <f t="shared" si="2"/>
        <v>0</v>
      </c>
      <c r="G92" s="157">
        <f>+'[3]OTCHET'!F576+'[3]OTCHET'!F577</f>
        <v>0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'[3]OTCHET'!E578</f>
        <v>0</v>
      </c>
      <c r="F93" s="157">
        <f t="shared" si="2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+'[3]OTCHET'!E581</f>
        <v>0</v>
      </c>
      <c r="F94" s="157">
        <f t="shared" si="2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886"/>
      <c r="K14" s="88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7">
        <f>$B$9</f>
        <v>0</v>
      </c>
      <c r="J16" s="886"/>
      <c r="K16" s="88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7">
        <f>$B$12</f>
        <v>0</v>
      </c>
      <c r="J19" s="886"/>
      <c r="K19" s="886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880" t="s">
        <v>1123</v>
      </c>
      <c r="N23" s="881"/>
      <c r="O23" s="882"/>
      <c r="P23" s="236">
        <f>(IF($E142&lt;&gt;0,$I$2,IF($H142&lt;&gt;0,$I$2,"")))</f>
      </c>
      <c r="Q23" s="237"/>
      <c r="R23" s="883" t="s">
        <v>1577</v>
      </c>
      <c r="S23" s="883" t="s">
        <v>1578</v>
      </c>
      <c r="T23" s="878" t="s">
        <v>1579</v>
      </c>
      <c r="U23" s="878" t="s">
        <v>513</v>
      </c>
      <c r="V23" s="237"/>
      <c r="W23" s="878" t="s">
        <v>1580</v>
      </c>
      <c r="X23" s="878" t="s">
        <v>1581</v>
      </c>
      <c r="Y23" s="878" t="s">
        <v>1607</v>
      </c>
      <c r="Z23" s="878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879"/>
      <c r="S24" s="884"/>
      <c r="T24" s="879"/>
      <c r="U24" s="884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1001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89" t="s">
        <v>1445</v>
      </c>
      <c r="K33" s="88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0" t="s">
        <v>1419</v>
      </c>
      <c r="K39" s="89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0" t="s">
        <v>759</v>
      </c>
      <c r="K45" s="89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2" t="s">
        <v>1426</v>
      </c>
      <c r="K46" s="892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1" t="s">
        <v>621</v>
      </c>
      <c r="K64" s="891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1" t="s">
        <v>178</v>
      </c>
      <c r="K68" s="891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1" t="s">
        <v>621</v>
      </c>
      <c r="K74" s="891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6" t="s">
        <v>623</v>
      </c>
      <c r="K77" s="896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8" t="s">
        <v>624</v>
      </c>
      <c r="K78" s="904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8" t="s">
        <v>625</v>
      </c>
      <c r="K79" s="904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8" t="s">
        <v>626</v>
      </c>
      <c r="K80" s="904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5" t="s">
        <v>627</v>
      </c>
      <c r="K81" s="90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5" t="s">
        <v>1237</v>
      </c>
      <c r="K88" s="895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6" t="s">
        <v>1243</v>
      </c>
      <c r="K95" s="897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3" t="s">
        <v>1244</v>
      </c>
      <c r="K96" s="893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3" t="s">
        <v>1245</v>
      </c>
      <c r="K97" s="893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5" t="s">
        <v>1246</v>
      </c>
      <c r="K98" s="90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1" t="s">
        <v>1253</v>
      </c>
      <c r="K105" s="891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6" t="s">
        <v>1256</v>
      </c>
      <c r="K109" s="896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3" t="s">
        <v>1323</v>
      </c>
      <c r="K110" s="893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8" t="s">
        <v>1257</v>
      </c>
      <c r="K111" s="899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5" t="s">
        <v>749</v>
      </c>
      <c r="K112" s="895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8" t="s">
        <v>1258</v>
      </c>
      <c r="K115" s="888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4" t="s">
        <v>1259</v>
      </c>
      <c r="K116" s="894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6" t="s">
        <v>403</v>
      </c>
      <c r="K124" s="90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8" t="s">
        <v>1270</v>
      </c>
      <c r="K127" s="888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5" t="s">
        <v>1271</v>
      </c>
      <c r="K128" s="895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7" t="s">
        <v>1276</v>
      </c>
      <c r="K133" s="90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9" t="s">
        <v>1280</v>
      </c>
      <c r="K138" s="891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7">
        <f>$B$9</f>
        <v>0</v>
      </c>
      <c r="J148" s="887"/>
      <c r="K148" s="887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7">
        <f>$B$12</f>
        <v>0</v>
      </c>
      <c r="J151" s="887"/>
      <c r="K151" s="887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5" t="s">
        <v>500</v>
      </c>
      <c r="J179" s="905"/>
      <c r="K179" s="905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2015-01-28T08:29:42Z</dcterms:modified>
  <cp:category/>
  <cp:version/>
  <cp:contentType/>
  <cp:contentStatus/>
</cp:coreProperties>
</file>